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ГК" sheetId="2" r:id="rId2"/>
    <sheet name="РФ і ОЛ" sheetId="3" r:id="rId3"/>
  </sheets>
  <definedNames>
    <definedName name="_xlnm._FilterDatabase" localSheetId="1" hidden="1">ГК!$A$12:$AL$13</definedName>
  </definedNames>
  <calcPr calcId="124519"/>
</workbook>
</file>

<file path=xl/calcChain.xml><?xml version="1.0" encoding="utf-8"?>
<calcChain xmlns="http://schemas.openxmlformats.org/spreadsheetml/2006/main">
  <c r="R164" i="1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Q197" s="1"/>
  <c r="O198"/>
  <c r="O199"/>
  <c r="O200"/>
  <c r="O201"/>
  <c r="O202"/>
  <c r="O203"/>
  <c r="O204"/>
  <c r="O205"/>
  <c r="O206"/>
  <c r="O207"/>
  <c r="O208"/>
  <c r="O209"/>
  <c r="Q209" s="1"/>
  <c r="O210"/>
  <c r="O211"/>
  <c r="Q211" s="1"/>
  <c r="O212"/>
  <c r="O213"/>
  <c r="Q213" s="1"/>
  <c r="O214"/>
  <c r="O215"/>
  <c r="Q215" s="1"/>
  <c r="O216"/>
  <c r="O217"/>
  <c r="Q217" s="1"/>
  <c r="O218"/>
  <c r="O219"/>
  <c r="Q219" s="1"/>
  <c r="O220"/>
  <c r="O221"/>
  <c r="Q221" s="1"/>
  <c r="O222"/>
  <c r="O223"/>
  <c r="Q223" s="1"/>
  <c r="O224"/>
  <c r="O225"/>
  <c r="Q225" s="1"/>
  <c r="O226"/>
  <c r="O227"/>
  <c r="Q227" s="1"/>
  <c r="O228"/>
  <c r="O229"/>
  <c r="Q229" s="1"/>
  <c r="O230"/>
  <c r="Q196"/>
  <c r="Q198"/>
  <c r="Q199"/>
  <c r="Q200"/>
  <c r="Q201"/>
  <c r="Q202"/>
  <c r="Q203"/>
  <c r="Q204"/>
  <c r="Q205"/>
  <c r="Q206"/>
  <c r="Q207"/>
  <c r="Q208"/>
  <c r="Q210"/>
  <c r="Q212"/>
  <c r="Q214"/>
  <c r="Q216"/>
  <c r="Q218"/>
  <c r="Q220"/>
  <c r="Q222"/>
  <c r="Q224"/>
  <c r="Q226"/>
  <c r="Q228"/>
  <c r="Q230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I169"/>
  <c r="J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169"/>
  <c r="L169"/>
  <c r="K169"/>
  <c r="H169"/>
  <c r="G169"/>
  <c r="F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169"/>
  <c r="C230"/>
  <c r="C219"/>
  <c r="C220"/>
  <c r="C221"/>
  <c r="C222"/>
  <c r="C223"/>
  <c r="C224"/>
  <c r="C225"/>
  <c r="C226"/>
  <c r="C227"/>
  <c r="C228"/>
  <c r="C229"/>
  <c r="C214"/>
  <c r="C215"/>
  <c r="C216"/>
  <c r="C217"/>
  <c r="C218"/>
  <c r="C204"/>
  <c r="C205"/>
  <c r="C206"/>
  <c r="C207"/>
  <c r="C208"/>
  <c r="C209"/>
  <c r="C210"/>
  <c r="C211"/>
  <c r="C212"/>
  <c r="C213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169"/>
  <c r="C164"/>
  <c r="C165"/>
  <c r="C166"/>
  <c r="C167"/>
  <c r="C168"/>
  <c r="D164"/>
  <c r="D165"/>
  <c r="D166"/>
  <c r="D167"/>
  <c r="D168"/>
  <c r="D163"/>
  <c r="F164"/>
  <c r="F165"/>
  <c r="F166"/>
  <c r="F167"/>
  <c r="F168"/>
  <c r="G164"/>
  <c r="G165"/>
  <c r="G166"/>
  <c r="G167"/>
  <c r="G168"/>
  <c r="H164"/>
  <c r="H165"/>
  <c r="H166"/>
  <c r="H167"/>
  <c r="H168"/>
  <c r="I164"/>
  <c r="I165"/>
  <c r="I166"/>
  <c r="I167"/>
  <c r="I168"/>
  <c r="I163"/>
  <c r="K164"/>
  <c r="K165"/>
  <c r="K166"/>
  <c r="K167"/>
  <c r="K168"/>
  <c r="M164"/>
  <c r="M165"/>
  <c r="M166"/>
  <c r="M167"/>
  <c r="M168"/>
  <c r="L164"/>
  <c r="L165"/>
  <c r="L166"/>
  <c r="L167"/>
  <c r="L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M163"/>
  <c r="R163" s="1"/>
  <c r="P164"/>
  <c r="Q164" s="1"/>
  <c r="P165"/>
  <c r="Q165" s="1"/>
  <c r="P166"/>
  <c r="Q166" s="1"/>
  <c r="P167"/>
  <c r="Q167" s="1"/>
  <c r="P168"/>
  <c r="Q168" s="1"/>
  <c r="P163"/>
  <c r="L163"/>
  <c r="O163" s="1"/>
  <c r="Q163" s="1"/>
  <c r="K163"/>
  <c r="H163"/>
  <c r="G163"/>
  <c r="F163"/>
  <c r="C163"/>
  <c r="AL135" i="3"/>
  <c r="AJ127"/>
  <c r="AI127"/>
  <c r="AH127"/>
  <c r="AG127"/>
  <c r="AL123"/>
  <c r="AJ123"/>
  <c r="AI123"/>
  <c r="AH123"/>
  <c r="AG123"/>
  <c r="AF123"/>
  <c r="AL118"/>
  <c r="AJ118"/>
  <c r="AI118"/>
  <c r="AH118"/>
  <c r="AG118"/>
  <c r="AF118"/>
  <c r="AE118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AJ108"/>
  <c r="AK107"/>
  <c r="AK106"/>
  <c r="AK105"/>
  <c r="AK103"/>
  <c r="AK102"/>
  <c r="AK101"/>
  <c r="AK100"/>
  <c r="AK99"/>
  <c r="AK98"/>
  <c r="AK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AK96"/>
  <c r="N96"/>
  <c r="M96"/>
  <c r="AK95"/>
  <c r="AK94"/>
  <c r="AC94"/>
  <c r="AC96" s="1"/>
  <c r="AB94"/>
  <c r="AB96" s="1"/>
  <c r="AA94"/>
  <c r="AA96" s="1"/>
  <c r="Z94"/>
  <c r="Z96" s="1"/>
  <c r="Y94"/>
  <c r="Y96" s="1"/>
  <c r="X94"/>
  <c r="X96" s="1"/>
  <c r="W94"/>
  <c r="W96" s="1"/>
  <c r="V94"/>
  <c r="V96" s="1"/>
  <c r="U94"/>
  <c r="U96" s="1"/>
  <c r="T94"/>
  <c r="T96" s="1"/>
  <c r="S94"/>
  <c r="S96" s="1"/>
  <c r="R94"/>
  <c r="R96" s="1"/>
  <c r="Q94"/>
  <c r="Q96" s="1"/>
  <c r="P94"/>
  <c r="P96" s="1"/>
  <c r="O94"/>
  <c r="O96" s="1"/>
  <c r="L94"/>
  <c r="L96" s="1"/>
  <c r="AK93"/>
  <c r="AK92"/>
  <c r="AK91"/>
  <c r="AK90"/>
  <c r="AK89"/>
  <c r="AK88"/>
  <c r="AK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AK86"/>
  <c r="AK85"/>
  <c r="AK84"/>
  <c r="W84"/>
  <c r="W86" s="1"/>
  <c r="V84"/>
  <c r="V86" s="1"/>
  <c r="R84"/>
  <c r="R86" s="1"/>
  <c r="P84"/>
  <c r="P86" s="1"/>
  <c r="N84"/>
  <c r="N86" s="1"/>
  <c r="M84"/>
  <c r="M86" s="1"/>
  <c r="L84"/>
  <c r="L86" s="1"/>
  <c r="AK83"/>
  <c r="AB83"/>
  <c r="AB84" s="1"/>
  <c r="AB86" s="1"/>
  <c r="X83"/>
  <c r="O83"/>
  <c r="AA83" s="1"/>
  <c r="AK82"/>
  <c r="AK81"/>
  <c r="X81"/>
  <c r="U81"/>
  <c r="U84" s="1"/>
  <c r="U86" s="1"/>
  <c r="T81"/>
  <c r="T84" s="1"/>
  <c r="T86" s="1"/>
  <c r="S81"/>
  <c r="S84" s="1"/>
  <c r="S86" s="1"/>
  <c r="O81"/>
  <c r="AK80"/>
  <c r="AA80"/>
  <c r="Z80"/>
  <c r="Y80"/>
  <c r="AK79"/>
  <c r="AC79"/>
  <c r="AB79"/>
  <c r="AA79"/>
  <c r="AA81" s="1"/>
  <c r="Z79"/>
  <c r="Z81" s="1"/>
  <c r="Y79"/>
  <c r="Y81" s="1"/>
  <c r="AK78"/>
  <c r="AK77"/>
  <c r="AC77"/>
  <c r="AB77"/>
  <c r="AA77"/>
  <c r="Z77"/>
  <c r="Y77"/>
  <c r="X77"/>
  <c r="W77"/>
  <c r="V77"/>
  <c r="U77"/>
  <c r="T77"/>
  <c r="S77"/>
  <c r="R77"/>
  <c r="Q77"/>
  <c r="P77"/>
  <c r="O77"/>
  <c r="N77"/>
  <c r="M77"/>
  <c r="AK76"/>
  <c r="AK75"/>
  <c r="AK74"/>
  <c r="AK127" s="1"/>
  <c r="AC74"/>
  <c r="AC76" s="1"/>
  <c r="AA74"/>
  <c r="AA76" s="1"/>
  <c r="Z74"/>
  <c r="Z76" s="1"/>
  <c r="Y74"/>
  <c r="Y76" s="1"/>
  <c r="X74"/>
  <c r="X76" s="1"/>
  <c r="V74"/>
  <c r="V76" s="1"/>
  <c r="T74"/>
  <c r="T76" s="1"/>
  <c r="S74"/>
  <c r="S76" s="1"/>
  <c r="R74"/>
  <c r="R76" s="1"/>
  <c r="P74"/>
  <c r="P76" s="1"/>
  <c r="N74"/>
  <c r="N76" s="1"/>
  <c r="M74"/>
  <c r="M76" s="1"/>
  <c r="L74"/>
  <c r="L76" s="1"/>
  <c r="AK73"/>
  <c r="AK72"/>
  <c r="AK71"/>
  <c r="AK70"/>
  <c r="AK69"/>
  <c r="AB69"/>
  <c r="AB74" s="1"/>
  <c r="AB76" s="1"/>
  <c r="U69"/>
  <c r="U74" s="1"/>
  <c r="U76" s="1"/>
  <c r="O69"/>
  <c r="O74" s="1"/>
  <c r="O76" s="1"/>
  <c r="AK68"/>
  <c r="AB68"/>
  <c r="Z68"/>
  <c r="Y68"/>
  <c r="X68"/>
  <c r="U68"/>
  <c r="W68" s="1"/>
  <c r="O68"/>
  <c r="AK67"/>
  <c r="AB67"/>
  <c r="Z67"/>
  <c r="Y67"/>
  <c r="X67"/>
  <c r="U67"/>
  <c r="W67" s="1"/>
  <c r="O67"/>
  <c r="AK66"/>
  <c r="AB66"/>
  <c r="Z66"/>
  <c r="Y66"/>
  <c r="X66"/>
  <c r="U66"/>
  <c r="W66" s="1"/>
  <c r="O66"/>
  <c r="AK65"/>
  <c r="AB65"/>
  <c r="Z65"/>
  <c r="Y65"/>
  <c r="X65"/>
  <c r="U65"/>
  <c r="W65" s="1"/>
  <c r="O65"/>
  <c r="AK64"/>
  <c r="AB64"/>
  <c r="Z64"/>
  <c r="Y64"/>
  <c r="X64"/>
  <c r="U64"/>
  <c r="W64" s="1"/>
  <c r="O64"/>
  <c r="AK63"/>
  <c r="AB63"/>
  <c r="Z63"/>
  <c r="X63"/>
  <c r="U63"/>
  <c r="W63" s="1"/>
  <c r="O63"/>
  <c r="Q63" s="1"/>
  <c r="AK62"/>
  <c r="AB62"/>
  <c r="Z62"/>
  <c r="Y62"/>
  <c r="X62"/>
  <c r="U62"/>
  <c r="W62" s="1"/>
  <c r="O62"/>
  <c r="AK61"/>
  <c r="AB61"/>
  <c r="Z61"/>
  <c r="Y61"/>
  <c r="X61"/>
  <c r="U61"/>
  <c r="W61" s="1"/>
  <c r="O61"/>
  <c r="AK60"/>
  <c r="AB60"/>
  <c r="X60"/>
  <c r="U60"/>
  <c r="W60" s="1"/>
  <c r="O60"/>
  <c r="Q60" s="1"/>
  <c r="AK59"/>
  <c r="AB59"/>
  <c r="Z59"/>
  <c r="Y59"/>
  <c r="X59"/>
  <c r="U59"/>
  <c r="W59" s="1"/>
  <c r="O59"/>
  <c r="AK58"/>
  <c r="AB58"/>
  <c r="Z58"/>
  <c r="Y58"/>
  <c r="X58"/>
  <c r="U58"/>
  <c r="W58" s="1"/>
  <c r="O58"/>
  <c r="AK57"/>
  <c r="AB57"/>
  <c r="X57"/>
  <c r="U57"/>
  <c r="W57" s="1"/>
  <c r="O57"/>
  <c r="Q57" s="1"/>
  <c r="AK56"/>
  <c r="AK123" s="1"/>
  <c r="AB56"/>
  <c r="X56"/>
  <c r="U56"/>
  <c r="W56" s="1"/>
  <c r="O56"/>
  <c r="AK55"/>
  <c r="AB55"/>
  <c r="X55"/>
  <c r="U55"/>
  <c r="O55"/>
  <c r="AA131"/>
  <c r="AK54"/>
  <c r="AB54"/>
  <c r="Z54"/>
  <c r="Y54"/>
  <c r="X54"/>
  <c r="U54"/>
  <c r="W54" s="1"/>
  <c r="O54"/>
  <c r="AK53"/>
  <c r="AB53"/>
  <c r="Z53"/>
  <c r="Y53"/>
  <c r="X53"/>
  <c r="U53"/>
  <c r="W53" s="1"/>
  <c r="O53"/>
  <c r="AK52"/>
  <c r="AB52"/>
  <c r="X52"/>
  <c r="U52"/>
  <c r="W52" s="1"/>
  <c r="O52"/>
  <c r="AK51"/>
  <c r="AB51"/>
  <c r="X51"/>
  <c r="U51"/>
  <c r="W51" s="1"/>
  <c r="O51"/>
  <c r="AK50"/>
  <c r="AB50"/>
  <c r="Z50"/>
  <c r="Y50"/>
  <c r="X50"/>
  <c r="U50"/>
  <c r="W50" s="1"/>
  <c r="O50"/>
  <c r="AK49"/>
  <c r="AB49"/>
  <c r="Z49"/>
  <c r="Y49"/>
  <c r="X49"/>
  <c r="U49"/>
  <c r="O49"/>
  <c r="AK48"/>
  <c r="AB48"/>
  <c r="Z48"/>
  <c r="Y48"/>
  <c r="X48"/>
  <c r="U48"/>
  <c r="W48" s="1"/>
  <c r="O48"/>
  <c r="AK47"/>
  <c r="AB47"/>
  <c r="Z47"/>
  <c r="Y47"/>
  <c r="X47"/>
  <c r="U47"/>
  <c r="W47" s="1"/>
  <c r="O47"/>
  <c r="AK46"/>
  <c r="AB46"/>
  <c r="Z46"/>
  <c r="Y46"/>
  <c r="X46"/>
  <c r="U46"/>
  <c r="W46" s="1"/>
  <c r="O46"/>
  <c r="AK45"/>
  <c r="X45"/>
  <c r="U45"/>
  <c r="W45" s="1"/>
  <c r="O45"/>
  <c r="Q45" s="1"/>
  <c r="AK44"/>
  <c r="X44"/>
  <c r="U44"/>
  <c r="W44" s="1"/>
  <c r="O44"/>
  <c r="Q44" s="1"/>
  <c r="AK43"/>
  <c r="AB43"/>
  <c r="X43"/>
  <c r="U43"/>
  <c r="W43" s="1"/>
  <c r="O43"/>
  <c r="AK42"/>
  <c r="AB42"/>
  <c r="X42"/>
  <c r="U42"/>
  <c r="W42" s="1"/>
  <c r="O42"/>
  <c r="Q42" s="1"/>
  <c r="AK41"/>
  <c r="AB41"/>
  <c r="Z41"/>
  <c r="Y41"/>
  <c r="X41"/>
  <c r="U41"/>
  <c r="O41"/>
  <c r="AK40"/>
  <c r="AB40"/>
  <c r="Z40"/>
  <c r="Y40"/>
  <c r="X40"/>
  <c r="U40"/>
  <c r="O40"/>
  <c r="AK39"/>
  <c r="AB39"/>
  <c r="Z39"/>
  <c r="Y39"/>
  <c r="X39"/>
  <c r="U39"/>
  <c r="W39" s="1"/>
  <c r="O39"/>
  <c r="AK38"/>
  <c r="AB38"/>
  <c r="Z38"/>
  <c r="Y38"/>
  <c r="X38"/>
  <c r="U38"/>
  <c r="W38" s="1"/>
  <c r="O38"/>
  <c r="AK37"/>
  <c r="AB37"/>
  <c r="X37"/>
  <c r="U37"/>
  <c r="W37" s="1"/>
  <c r="O37"/>
  <c r="AK36"/>
  <c r="AB36"/>
  <c r="Y36"/>
  <c r="X36"/>
  <c r="U36"/>
  <c r="O36"/>
  <c r="AK35"/>
  <c r="AB35"/>
  <c r="Z35"/>
  <c r="Y35"/>
  <c r="X35"/>
  <c r="U35"/>
  <c r="W35" s="1"/>
  <c r="O35"/>
  <c r="AK34"/>
  <c r="AB34"/>
  <c r="Z34"/>
  <c r="Y34"/>
  <c r="X34"/>
  <c r="U34"/>
  <c r="W34" s="1"/>
  <c r="O34"/>
  <c r="AK33"/>
  <c r="AB33"/>
  <c r="Z33"/>
  <c r="Y33"/>
  <c r="X33"/>
  <c r="U33"/>
  <c r="W33" s="1"/>
  <c r="O33"/>
  <c r="AK32"/>
  <c r="AB32"/>
  <c r="X32"/>
  <c r="U32"/>
  <c r="W32" s="1"/>
  <c r="O32"/>
  <c r="AK31"/>
  <c r="AB31"/>
  <c r="Z31"/>
  <c r="Y31"/>
  <c r="X31"/>
  <c r="U31"/>
  <c r="W31" s="1"/>
  <c r="O31"/>
  <c r="AK30"/>
  <c r="AB30"/>
  <c r="Z30"/>
  <c r="Y30"/>
  <c r="X30"/>
  <c r="U30"/>
  <c r="W30" s="1"/>
  <c r="O30"/>
  <c r="AK29"/>
  <c r="AB29"/>
  <c r="AB114" s="1"/>
  <c r="Z29"/>
  <c r="Y29"/>
  <c r="Y114" s="1"/>
  <c r="X29"/>
  <c r="U29"/>
  <c r="U114" s="1"/>
  <c r="O29"/>
  <c r="AK28"/>
  <c r="AB28"/>
  <c r="Z28"/>
  <c r="Y28"/>
  <c r="X28"/>
  <c r="U28"/>
  <c r="W28" s="1"/>
  <c r="O28"/>
  <c r="AB129"/>
  <c r="Y129"/>
  <c r="U129"/>
  <c r="AK27"/>
  <c r="AB27"/>
  <c r="Z27"/>
  <c r="Y27"/>
  <c r="X27"/>
  <c r="U27"/>
  <c r="W27" s="1"/>
  <c r="O27"/>
  <c r="AK26"/>
  <c r="AB26"/>
  <c r="Z26"/>
  <c r="Y26"/>
  <c r="X26"/>
  <c r="U26"/>
  <c r="W26" s="1"/>
  <c r="O26"/>
  <c r="AK25"/>
  <c r="AB25"/>
  <c r="Z25"/>
  <c r="Y25"/>
  <c r="X25"/>
  <c r="U25"/>
  <c r="W25" s="1"/>
  <c r="O25"/>
  <c r="AK24"/>
  <c r="AB24"/>
  <c r="Z24"/>
  <c r="Y24"/>
  <c r="X24"/>
  <c r="U24"/>
  <c r="W24" s="1"/>
  <c r="O24"/>
  <c r="AK23"/>
  <c r="AB23"/>
  <c r="Z23"/>
  <c r="Y23"/>
  <c r="X23"/>
  <c r="U23"/>
  <c r="O23"/>
  <c r="Z131"/>
  <c r="AK22"/>
  <c r="AB22"/>
  <c r="Z22"/>
  <c r="Y22"/>
  <c r="X22"/>
  <c r="U22"/>
  <c r="W22" s="1"/>
  <c r="O22"/>
  <c r="AK21"/>
  <c r="AB21"/>
  <c r="Z21"/>
  <c r="Y21"/>
  <c r="X21"/>
  <c r="U21"/>
  <c r="W21" s="1"/>
  <c r="O21"/>
  <c r="AK20"/>
  <c r="AB20"/>
  <c r="Z20"/>
  <c r="Y20"/>
  <c r="X20"/>
  <c r="U20"/>
  <c r="W20" s="1"/>
  <c r="O20"/>
  <c r="AK19"/>
  <c r="AB19"/>
  <c r="Z19"/>
  <c r="Y19"/>
  <c r="X19"/>
  <c r="U19"/>
  <c r="W19" s="1"/>
  <c r="O19"/>
  <c r="Y127"/>
  <c r="AK18"/>
  <c r="AB18"/>
  <c r="Z18"/>
  <c r="Y18"/>
  <c r="X18"/>
  <c r="U18"/>
  <c r="W18" s="1"/>
  <c r="O18"/>
  <c r="AB17"/>
  <c r="Z17"/>
  <c r="Y17"/>
  <c r="X17"/>
  <c r="U17"/>
  <c r="AA17" s="1"/>
  <c r="Q17"/>
  <c r="AB16"/>
  <c r="Z16"/>
  <c r="Y16"/>
  <c r="X16"/>
  <c r="U16"/>
  <c r="AA16" s="1"/>
  <c r="Q16"/>
  <c r="AK15"/>
  <c r="AB15"/>
  <c r="Z15"/>
  <c r="Y15"/>
  <c r="X15"/>
  <c r="U15"/>
  <c r="W15" s="1"/>
  <c r="O15"/>
  <c r="AK14"/>
  <c r="AB14"/>
  <c r="Z14"/>
  <c r="Y14"/>
  <c r="X14"/>
  <c r="U14"/>
  <c r="W14" s="1"/>
  <c r="O14"/>
  <c r="AK13"/>
  <c r="AB13"/>
  <c r="Z13"/>
  <c r="Y13"/>
  <c r="X13"/>
  <c r="U13"/>
  <c r="W13" s="1"/>
  <c r="O13"/>
  <c r="AK12"/>
  <c r="AB12"/>
  <c r="Z12"/>
  <c r="Y12"/>
  <c r="X12"/>
  <c r="U12"/>
  <c r="W12" s="1"/>
  <c r="O12"/>
  <c r="AK11"/>
  <c r="AB11"/>
  <c r="Z11"/>
  <c r="Y11"/>
  <c r="X11"/>
  <c r="U11"/>
  <c r="W11" s="1"/>
  <c r="O11"/>
  <c r="AK10"/>
  <c r="AB10"/>
  <c r="Z10"/>
  <c r="Y10"/>
  <c r="X10"/>
  <c r="U10"/>
  <c r="W10" s="1"/>
  <c r="O10"/>
  <c r="AK9"/>
  <c r="AB9"/>
  <c r="Z9"/>
  <c r="Y9"/>
  <c r="X9"/>
  <c r="U9"/>
  <c r="W9" s="1"/>
  <c r="O9"/>
  <c r="AK8"/>
  <c r="AB8"/>
  <c r="Z8"/>
  <c r="Y8"/>
  <c r="X8"/>
  <c r="U8"/>
  <c r="O8"/>
  <c r="AK13" i="2"/>
  <c r="AO13" s="1"/>
  <c r="AE13"/>
  <c r="AB13"/>
  <c r="Z13"/>
  <c r="Y13"/>
  <c r="X13"/>
  <c r="U13"/>
  <c r="O13"/>
  <c r="AK12"/>
  <c r="AO12" s="1"/>
  <c r="AE12"/>
  <c r="AB12"/>
  <c r="Z12"/>
  <c r="Y12"/>
  <c r="X12"/>
  <c r="U12"/>
  <c r="O12"/>
  <c r="AK11"/>
  <c r="AO11" s="1"/>
  <c r="AE11"/>
  <c r="AB11"/>
  <c r="Z11"/>
  <c r="Y11"/>
  <c r="X11"/>
  <c r="U11"/>
  <c r="O11"/>
  <c r="AK10"/>
  <c r="AO10" s="1"/>
  <c r="AE10"/>
  <c r="AB10"/>
  <c r="Z10"/>
  <c r="Y10"/>
  <c r="X10"/>
  <c r="U10"/>
  <c r="W10" s="1"/>
  <c r="O10"/>
  <c r="AK9"/>
  <c r="AO9" s="1"/>
  <c r="AE9"/>
  <c r="X9"/>
  <c r="U9"/>
  <c r="O9"/>
  <c r="AK8"/>
  <c r="AO8" s="1"/>
  <c r="AE8"/>
  <c r="AB8"/>
  <c r="Z8"/>
  <c r="Y8"/>
  <c r="X8"/>
  <c r="U8"/>
  <c r="O8"/>
  <c r="Z115" i="3" l="1"/>
  <c r="X84"/>
  <c r="X86" s="1"/>
  <c r="X120"/>
  <c r="AA59"/>
  <c r="AB119"/>
  <c r="AA18"/>
  <c r="AA19"/>
  <c r="AA32"/>
  <c r="AA30"/>
  <c r="AA31"/>
  <c r="Q32"/>
  <c r="AC32" s="1"/>
  <c r="AA39"/>
  <c r="AA46"/>
  <c r="AA54"/>
  <c r="Q18"/>
  <c r="AC18" s="1"/>
  <c r="AA11"/>
  <c r="AB131"/>
  <c r="AB127"/>
  <c r="Q19"/>
  <c r="AC19" s="1"/>
  <c r="Y134"/>
  <c r="AA21"/>
  <c r="Y117"/>
  <c r="AA53"/>
  <c r="Q54"/>
  <c r="AC54" s="1"/>
  <c r="AA56"/>
  <c r="AA58"/>
  <c r="Q59"/>
  <c r="AC59" s="1"/>
  <c r="AA61"/>
  <c r="Y135"/>
  <c r="AA10"/>
  <c r="Q11"/>
  <c r="AC11" s="1"/>
  <c r="AA13"/>
  <c r="AA15"/>
  <c r="Z120"/>
  <c r="X115"/>
  <c r="O125"/>
  <c r="X125"/>
  <c r="U132"/>
  <c r="AB132"/>
  <c r="AA24"/>
  <c r="AA26"/>
  <c r="W124"/>
  <c r="Y124"/>
  <c r="O129"/>
  <c r="X129"/>
  <c r="Z129"/>
  <c r="O114"/>
  <c r="X114"/>
  <c r="Z114"/>
  <c r="Q30"/>
  <c r="AC30" s="1"/>
  <c r="Y119"/>
  <c r="Z125"/>
  <c r="AA35"/>
  <c r="AA50"/>
  <c r="AA65"/>
  <c r="AA67"/>
  <c r="AA9"/>
  <c r="AA14"/>
  <c r="Q15"/>
  <c r="AC15" s="1"/>
  <c r="AB115"/>
  <c r="AC131"/>
  <c r="AA25"/>
  <c r="Q26"/>
  <c r="AC26" s="1"/>
  <c r="AB125"/>
  <c r="AA34"/>
  <c r="Q35"/>
  <c r="AC35" s="1"/>
  <c r="Q40"/>
  <c r="W40"/>
  <c r="AA40"/>
  <c r="AA43"/>
  <c r="Q46"/>
  <c r="AC46" s="1"/>
  <c r="Q50"/>
  <c r="AC50" s="1"/>
  <c r="AA62"/>
  <c r="AA66"/>
  <c r="Q67"/>
  <c r="AC67" s="1"/>
  <c r="Q9"/>
  <c r="AC9" s="1"/>
  <c r="AA12"/>
  <c r="Q13"/>
  <c r="AC13" s="1"/>
  <c r="W16"/>
  <c r="AC16" s="1"/>
  <c r="X134"/>
  <c r="X133"/>
  <c r="AB133"/>
  <c r="Z133"/>
  <c r="X127"/>
  <c r="Z127"/>
  <c r="Q21"/>
  <c r="AC21" s="1"/>
  <c r="U125"/>
  <c r="O132"/>
  <c r="X132"/>
  <c r="Z132"/>
  <c r="Q24"/>
  <c r="AC24" s="1"/>
  <c r="AA27"/>
  <c r="AA28"/>
  <c r="AA124" s="1"/>
  <c r="Q28"/>
  <c r="AC28" s="1"/>
  <c r="AC124" s="1"/>
  <c r="AA38"/>
  <c r="Q38"/>
  <c r="AC38" s="1"/>
  <c r="AA48"/>
  <c r="Q48"/>
  <c r="AC48" s="1"/>
  <c r="AA52"/>
  <c r="Q52"/>
  <c r="AC52" s="1"/>
  <c r="W117"/>
  <c r="O124"/>
  <c r="U124"/>
  <c r="X124"/>
  <c r="AB124"/>
  <c r="Z124"/>
  <c r="O119"/>
  <c r="U119"/>
  <c r="X119"/>
  <c r="Y125"/>
  <c r="AA33"/>
  <c r="AA37"/>
  <c r="AA47"/>
  <c r="AA51"/>
  <c r="Q55"/>
  <c r="W55"/>
  <c r="AA55"/>
  <c r="Q61"/>
  <c r="AC61" s="1"/>
  <c r="AA64"/>
  <c r="Q65"/>
  <c r="AC65" s="1"/>
  <c r="AA68"/>
  <c r="Q69"/>
  <c r="Q74" s="1"/>
  <c r="Q76" s="1"/>
  <c r="W69"/>
  <c r="W74" s="1"/>
  <c r="W76" s="1"/>
  <c r="Y84"/>
  <c r="Y86" s="1"/>
  <c r="AA84"/>
  <c r="AA86" s="1"/>
  <c r="O84"/>
  <c r="O86" s="1"/>
  <c r="Q83"/>
  <c r="AC83" s="1"/>
  <c r="AC84" s="1"/>
  <c r="AC86" s="1"/>
  <c r="AI104"/>
  <c r="AI108" s="1"/>
  <c r="AI135" s="1"/>
  <c r="AA10" i="2"/>
  <c r="AF8"/>
  <c r="Q10"/>
  <c r="AC10" s="1"/>
  <c r="AA11"/>
  <c r="AF10"/>
  <c r="AF11"/>
  <c r="AF12"/>
  <c r="AF13"/>
  <c r="AA8"/>
  <c r="Q11"/>
  <c r="W11"/>
  <c r="AA12"/>
  <c r="AA13"/>
  <c r="O120" i="3"/>
  <c r="U134"/>
  <c r="W134"/>
  <c r="U133"/>
  <c r="W133"/>
  <c r="U127"/>
  <c r="W127"/>
  <c r="U113"/>
  <c r="AB113"/>
  <c r="U115"/>
  <c r="O135"/>
  <c r="U135"/>
  <c r="X135"/>
  <c r="Z135"/>
  <c r="AB135"/>
  <c r="Q8"/>
  <c r="W8"/>
  <c r="AA8"/>
  <c r="Q10"/>
  <c r="AC10" s="1"/>
  <c r="Q12"/>
  <c r="AC12" s="1"/>
  <c r="Q14"/>
  <c r="AC14" s="1"/>
  <c r="W17"/>
  <c r="AC17" s="1"/>
  <c r="AB120"/>
  <c r="U120"/>
  <c r="Q131"/>
  <c r="W131"/>
  <c r="Y131"/>
  <c r="O134"/>
  <c r="O133"/>
  <c r="O127"/>
  <c r="AA20"/>
  <c r="Q20"/>
  <c r="AC20" s="1"/>
  <c r="AA22"/>
  <c r="Q22"/>
  <c r="AC22" s="1"/>
  <c r="O113"/>
  <c r="X113"/>
  <c r="Z113"/>
  <c r="O115"/>
  <c r="V135"/>
  <c r="T135"/>
  <c r="R135"/>
  <c r="P135"/>
  <c r="N135"/>
  <c r="L135"/>
  <c r="V134"/>
  <c r="T134"/>
  <c r="R134"/>
  <c r="P134"/>
  <c r="N134"/>
  <c r="L134"/>
  <c r="V133"/>
  <c r="T133"/>
  <c r="R133"/>
  <c r="P133"/>
  <c r="N133"/>
  <c r="L133"/>
  <c r="V132"/>
  <c r="T132"/>
  <c r="R132"/>
  <c r="P132"/>
  <c r="N132"/>
  <c r="L132"/>
  <c r="V131"/>
  <c r="T131"/>
  <c r="R131"/>
  <c r="P131"/>
  <c r="N131"/>
  <c r="L131"/>
  <c r="AB130"/>
  <c r="Z130"/>
  <c r="X130"/>
  <c r="V130"/>
  <c r="T130"/>
  <c r="R130"/>
  <c r="P130"/>
  <c r="N130"/>
  <c r="L130"/>
  <c r="V129"/>
  <c r="T129"/>
  <c r="R129"/>
  <c r="P129"/>
  <c r="N129"/>
  <c r="L129"/>
  <c r="AB128"/>
  <c r="Z128"/>
  <c r="X128"/>
  <c r="V128"/>
  <c r="T128"/>
  <c r="R128"/>
  <c r="P128"/>
  <c r="N128"/>
  <c r="L128"/>
  <c r="S127"/>
  <c r="M127"/>
  <c r="AC126"/>
  <c r="AA126"/>
  <c r="Y126"/>
  <c r="W126"/>
  <c r="U126"/>
  <c r="S126"/>
  <c r="Q126"/>
  <c r="O126"/>
  <c r="M126"/>
  <c r="S125"/>
  <c r="M125"/>
  <c r="S124"/>
  <c r="M124"/>
  <c r="AB123"/>
  <c r="Z123"/>
  <c r="X123"/>
  <c r="V123"/>
  <c r="T123"/>
  <c r="R123"/>
  <c r="P123"/>
  <c r="N123"/>
  <c r="L123"/>
  <c r="AB122"/>
  <c r="Z122"/>
  <c r="X122"/>
  <c r="V122"/>
  <c r="T122"/>
  <c r="R122"/>
  <c r="P122"/>
  <c r="N122"/>
  <c r="L122"/>
  <c r="AB121"/>
  <c r="Z121"/>
  <c r="X121"/>
  <c r="V121"/>
  <c r="T121"/>
  <c r="R121"/>
  <c r="P121"/>
  <c r="N121"/>
  <c r="L121"/>
  <c r="V120"/>
  <c r="T120"/>
  <c r="R120"/>
  <c r="P120"/>
  <c r="N120"/>
  <c r="L120"/>
  <c r="Z119"/>
  <c r="V119"/>
  <c r="T119"/>
  <c r="R119"/>
  <c r="P119"/>
  <c r="N119"/>
  <c r="L119"/>
  <c r="AB118"/>
  <c r="Z118"/>
  <c r="X118"/>
  <c r="V118"/>
  <c r="T118"/>
  <c r="R118"/>
  <c r="P118"/>
  <c r="N118"/>
  <c r="L118"/>
  <c r="V117"/>
  <c r="T117"/>
  <c r="R117"/>
  <c r="P117"/>
  <c r="N117"/>
  <c r="L117"/>
  <c r="AB116"/>
  <c r="Z116"/>
  <c r="X116"/>
  <c r="V116"/>
  <c r="T116"/>
  <c r="R116"/>
  <c r="P116"/>
  <c r="N116"/>
  <c r="L116"/>
  <c r="V115"/>
  <c r="T115"/>
  <c r="R115"/>
  <c r="P115"/>
  <c r="N115"/>
  <c r="L115"/>
  <c r="V114"/>
  <c r="T114"/>
  <c r="R114"/>
  <c r="P114"/>
  <c r="N114"/>
  <c r="L114"/>
  <c r="V113"/>
  <c r="T113"/>
  <c r="R113"/>
  <c r="P113"/>
  <c r="N113"/>
  <c r="L113"/>
  <c r="S135"/>
  <c r="M135"/>
  <c r="S134"/>
  <c r="M134"/>
  <c r="S133"/>
  <c r="M133"/>
  <c r="S132"/>
  <c r="M132"/>
  <c r="S131"/>
  <c r="M131"/>
  <c r="AC130"/>
  <c r="AA130"/>
  <c r="Y130"/>
  <c r="W130"/>
  <c r="U130"/>
  <c r="S130"/>
  <c r="Q130"/>
  <c r="O130"/>
  <c r="M130"/>
  <c r="S129"/>
  <c r="M129"/>
  <c r="AC128"/>
  <c r="AA128"/>
  <c r="Y128"/>
  <c r="W128"/>
  <c r="U128"/>
  <c r="S128"/>
  <c r="Q128"/>
  <c r="O128"/>
  <c r="M128"/>
  <c r="V127"/>
  <c r="T127"/>
  <c r="R127"/>
  <c r="P127"/>
  <c r="N127"/>
  <c r="L127"/>
  <c r="AB126"/>
  <c r="Z126"/>
  <c r="X126"/>
  <c r="V126"/>
  <c r="T126"/>
  <c r="R126"/>
  <c r="P126"/>
  <c r="N126"/>
  <c r="L126"/>
  <c r="V125"/>
  <c r="T125"/>
  <c r="R125"/>
  <c r="P125"/>
  <c r="N125"/>
  <c r="L125"/>
  <c r="V124"/>
  <c r="T124"/>
  <c r="R124"/>
  <c r="P124"/>
  <c r="N124"/>
  <c r="L124"/>
  <c r="AA123"/>
  <c r="Y123"/>
  <c r="W123"/>
  <c r="U123"/>
  <c r="S123"/>
  <c r="O123"/>
  <c r="M123"/>
  <c r="AC122"/>
  <c r="AA122"/>
  <c r="Y122"/>
  <c r="W122"/>
  <c r="U122"/>
  <c r="S122"/>
  <c r="Q122"/>
  <c r="O122"/>
  <c r="M122"/>
  <c r="AC121"/>
  <c r="AA121"/>
  <c r="Y121"/>
  <c r="W121"/>
  <c r="U121"/>
  <c r="S121"/>
  <c r="Q121"/>
  <c r="O121"/>
  <c r="M121"/>
  <c r="S120"/>
  <c r="M120"/>
  <c r="S119"/>
  <c r="M119"/>
  <c r="AC118"/>
  <c r="AA118"/>
  <c r="Y118"/>
  <c r="W118"/>
  <c r="U118"/>
  <c r="S118"/>
  <c r="Q118"/>
  <c r="O118"/>
  <c r="M118"/>
  <c r="S117"/>
  <c r="M117"/>
  <c r="AA116"/>
  <c r="Y116"/>
  <c r="W116"/>
  <c r="U116"/>
  <c r="S116"/>
  <c r="O116"/>
  <c r="M116"/>
  <c r="S115"/>
  <c r="M115"/>
  <c r="S114"/>
  <c r="M114"/>
  <c r="S113"/>
  <c r="M113"/>
  <c r="Y120"/>
  <c r="O131"/>
  <c r="U131"/>
  <c r="X131"/>
  <c r="O117"/>
  <c r="U117"/>
  <c r="X117"/>
  <c r="Z117"/>
  <c r="AB117"/>
  <c r="Y133"/>
  <c r="Z134"/>
  <c r="AB134"/>
  <c r="Y113"/>
  <c r="Y115"/>
  <c r="Q23"/>
  <c r="W23"/>
  <c r="W132" s="1"/>
  <c r="Y132"/>
  <c r="AA23"/>
  <c r="AA132" s="1"/>
  <c r="Q25"/>
  <c r="AC25" s="1"/>
  <c r="Q27"/>
  <c r="AC27" s="1"/>
  <c r="W129"/>
  <c r="AA129"/>
  <c r="Q29"/>
  <c r="W29"/>
  <c r="W114" s="1"/>
  <c r="AA29"/>
  <c r="AA114" s="1"/>
  <c r="Q31"/>
  <c r="AC31" s="1"/>
  <c r="Q33"/>
  <c r="AC33" s="1"/>
  <c r="Q34"/>
  <c r="AC34" s="1"/>
  <c r="Q36"/>
  <c r="W36"/>
  <c r="Q37"/>
  <c r="AC37" s="1"/>
  <c r="Q39"/>
  <c r="AC39" s="1"/>
  <c r="Q41"/>
  <c r="W41"/>
  <c r="AA41"/>
  <c r="Q43"/>
  <c r="AC43" s="1"/>
  <c r="Q47"/>
  <c r="AC47" s="1"/>
  <c r="Q49"/>
  <c r="W49"/>
  <c r="AA49"/>
  <c r="Q51"/>
  <c r="AC51" s="1"/>
  <c r="Q53"/>
  <c r="AC53" s="1"/>
  <c r="X101"/>
  <c r="L100"/>
  <c r="N100"/>
  <c r="P100"/>
  <c r="S100"/>
  <c r="U100"/>
  <c r="Y100"/>
  <c r="L101"/>
  <c r="N101"/>
  <c r="R101"/>
  <c r="T101"/>
  <c r="Y101"/>
  <c r="O105"/>
  <c r="Y105"/>
  <c r="P104"/>
  <c r="V104"/>
  <c r="M105"/>
  <c r="P105"/>
  <c r="S105"/>
  <c r="AC40"/>
  <c r="AB101"/>
  <c r="AA101"/>
  <c r="M100"/>
  <c r="O100"/>
  <c r="R100"/>
  <c r="T100"/>
  <c r="V100"/>
  <c r="Z100"/>
  <c r="M101"/>
  <c r="P101"/>
  <c r="S101"/>
  <c r="V101"/>
  <c r="Z101"/>
  <c r="M104"/>
  <c r="S104"/>
  <c r="L104"/>
  <c r="N104"/>
  <c r="R104"/>
  <c r="T104"/>
  <c r="L105"/>
  <c r="N105"/>
  <c r="Z84"/>
  <c r="Z86" s="1"/>
  <c r="AC55"/>
  <c r="O101"/>
  <c r="Q101"/>
  <c r="U101"/>
  <c r="W101"/>
  <c r="R105"/>
  <c r="T105"/>
  <c r="V105"/>
  <c r="Q84"/>
  <c r="Q86" s="1"/>
  <c r="AK118"/>
  <c r="Q56"/>
  <c r="AC56" s="1"/>
  <c r="Q58"/>
  <c r="AC58" s="1"/>
  <c r="AC123" s="1"/>
  <c r="Q62"/>
  <c r="AC62" s="1"/>
  <c r="X100"/>
  <c r="AB100"/>
  <c r="Q64"/>
  <c r="AC64" s="1"/>
  <c r="Q66"/>
  <c r="AC66" s="1"/>
  <c r="Q68"/>
  <c r="AC68" s="1"/>
  <c r="Q8" i="2"/>
  <c r="W8"/>
  <c r="Q9"/>
  <c r="W9"/>
  <c r="Q12"/>
  <c r="W12"/>
  <c r="Q13"/>
  <c r="W13"/>
  <c r="AF9"/>
  <c r="AI14"/>
  <c r="AC134" i="3" l="1"/>
  <c r="Y109"/>
  <c r="AA134"/>
  <c r="AA117"/>
  <c r="U105"/>
  <c r="U109" s="1"/>
  <c r="U104"/>
  <c r="U108" s="1"/>
  <c r="V152" s="1"/>
  <c r="AJ104"/>
  <c r="AA100"/>
  <c r="R109"/>
  <c r="L109"/>
  <c r="AA120"/>
  <c r="Q119"/>
  <c r="O109"/>
  <c r="V109"/>
  <c r="AC116"/>
  <c r="AA119"/>
  <c r="AA115"/>
  <c r="W100"/>
  <c r="P109"/>
  <c r="T109"/>
  <c r="N109"/>
  <c r="Z105"/>
  <c r="Z109" s="1"/>
  <c r="V108"/>
  <c r="M108"/>
  <c r="AA125"/>
  <c r="P108"/>
  <c r="Q116"/>
  <c r="AG104"/>
  <c r="AG108" s="1"/>
  <c r="AG135" s="1"/>
  <c r="Q124"/>
  <c r="AC8" i="2"/>
  <c r="AC13"/>
  <c r="AC12"/>
  <c r="AC11"/>
  <c r="O104" i="3"/>
  <c r="Q132"/>
  <c r="AC23"/>
  <c r="AC132" s="1"/>
  <c r="AC49"/>
  <c r="Q129"/>
  <c r="Y136"/>
  <c r="Y112"/>
  <c r="S136"/>
  <c r="S112"/>
  <c r="N112"/>
  <c r="N136"/>
  <c r="R112"/>
  <c r="R136"/>
  <c r="V112"/>
  <c r="V136"/>
  <c r="Z112"/>
  <c r="Z136"/>
  <c r="X112"/>
  <c r="X136"/>
  <c r="AA113"/>
  <c r="O136"/>
  <c r="O152" s="1"/>
  <c r="O112"/>
  <c r="W120"/>
  <c r="AG137"/>
  <c r="AB112"/>
  <c r="AB136"/>
  <c r="Q120"/>
  <c r="Y104"/>
  <c r="Y108" s="1"/>
  <c r="X104"/>
  <c r="L108"/>
  <c r="W125"/>
  <c r="Z104"/>
  <c r="Z108" s="1"/>
  <c r="AB105"/>
  <c r="AB109" s="1"/>
  <c r="T108"/>
  <c r="O108"/>
  <c r="P152" s="1"/>
  <c r="W119"/>
  <c r="S109"/>
  <c r="M109"/>
  <c r="X105"/>
  <c r="X109" s="1"/>
  <c r="S108"/>
  <c r="N108"/>
  <c r="AC41"/>
  <c r="Q125"/>
  <c r="Q117"/>
  <c r="AA127"/>
  <c r="AC133"/>
  <c r="Q133"/>
  <c r="Q134"/>
  <c r="AA135"/>
  <c r="Q135"/>
  <c r="AC120"/>
  <c r="AC115"/>
  <c r="AA105"/>
  <c r="AA109" s="1"/>
  <c r="Q114"/>
  <c r="AC29"/>
  <c r="AC114" s="1"/>
  <c r="M136"/>
  <c r="M112"/>
  <c r="L112"/>
  <c r="L136"/>
  <c r="P112"/>
  <c r="P136"/>
  <c r="T112"/>
  <c r="T136"/>
  <c r="AC117"/>
  <c r="Q113"/>
  <c r="Q127"/>
  <c r="AC127"/>
  <c r="AC8"/>
  <c r="W113"/>
  <c r="U136"/>
  <c r="U152" s="1"/>
  <c r="U112"/>
  <c r="X108"/>
  <c r="Q100"/>
  <c r="AB104"/>
  <c r="AB108" s="1"/>
  <c r="R108"/>
  <c r="Q123"/>
  <c r="Q115"/>
  <c r="AA133"/>
  <c r="W135"/>
  <c r="W115"/>
  <c r="AH14" i="2"/>
  <c r="AH16" s="1"/>
  <c r="AI16"/>
  <c r="T20"/>
  <c r="W105" i="3" l="1"/>
  <c r="W109" s="1"/>
  <c r="AC100"/>
  <c r="AC135"/>
  <c r="AC113"/>
  <c r="Q136"/>
  <c r="Q112"/>
  <c r="AC105"/>
  <c r="AA136"/>
  <c r="AA112"/>
  <c r="AC101"/>
  <c r="Q105"/>
  <c r="Q109" s="1"/>
  <c r="W136"/>
  <c r="W112"/>
  <c r="AH104"/>
  <c r="AH108" s="1"/>
  <c r="AK104"/>
  <c r="AC129"/>
  <c r="AC119"/>
  <c r="AC125"/>
  <c r="W104"/>
  <c r="W108" s="1"/>
  <c r="AA104" l="1"/>
  <c r="AA108" s="1"/>
  <c r="AC109"/>
  <c r="AC104"/>
  <c r="AC108" s="1"/>
  <c r="AH135"/>
  <c r="AK108"/>
  <c r="Q104"/>
  <c r="Q108" s="1"/>
  <c r="AC136"/>
  <c r="AC112"/>
  <c r="AK139" l="1"/>
  <c r="AL139" s="1"/>
  <c r="AK135"/>
  <c r="O76" i="1" l="1"/>
  <c r="Q76" s="1"/>
  <c r="O77"/>
  <c r="R77" s="1"/>
  <c r="O78"/>
  <c r="Q78" s="1"/>
  <c r="O79"/>
  <c r="R79" s="1"/>
  <c r="O80"/>
  <c r="Q80" s="1"/>
  <c r="O81"/>
  <c r="R81" s="1"/>
  <c r="O82"/>
  <c r="Q82" s="1"/>
  <c r="O83"/>
  <c r="R83" s="1"/>
  <c r="O84"/>
  <c r="Q84" s="1"/>
  <c r="O85"/>
  <c r="R85" s="1"/>
  <c r="O86"/>
  <c r="Q86" s="1"/>
  <c r="O87"/>
  <c r="R87" s="1"/>
  <c r="O88"/>
  <c r="Q88" s="1"/>
  <c r="O89"/>
  <c r="R89" s="1"/>
  <c r="O90"/>
  <c r="Q90" s="1"/>
  <c r="O91"/>
  <c r="R91" s="1"/>
  <c r="O92"/>
  <c r="Q92" s="1"/>
  <c r="O93"/>
  <c r="R93" s="1"/>
  <c r="O94"/>
  <c r="Q94" s="1"/>
  <c r="O95"/>
  <c r="R95" s="1"/>
  <c r="O96"/>
  <c r="Q96" s="1"/>
  <c r="O97"/>
  <c r="R97" s="1"/>
  <c r="O98"/>
  <c r="Q98" s="1"/>
  <c r="O99"/>
  <c r="R99" s="1"/>
  <c r="O100"/>
  <c r="Q100" s="1"/>
  <c r="O101"/>
  <c r="R101" s="1"/>
  <c r="O102"/>
  <c r="Q102" s="1"/>
  <c r="O103"/>
  <c r="R103" s="1"/>
  <c r="O104"/>
  <c r="Q104" s="1"/>
  <c r="O105"/>
  <c r="R105" s="1"/>
  <c r="O106"/>
  <c r="Q106" s="1"/>
  <c r="O107"/>
  <c r="R107" s="1"/>
  <c r="O108"/>
  <c r="Q108" s="1"/>
  <c r="O109"/>
  <c r="R109" s="1"/>
  <c r="O110"/>
  <c r="Q110" s="1"/>
  <c r="O111"/>
  <c r="R111" s="1"/>
  <c r="O112"/>
  <c r="Q112" s="1"/>
  <c r="O113"/>
  <c r="R113" s="1"/>
  <c r="O114"/>
  <c r="Q114" s="1"/>
  <c r="O115"/>
  <c r="R115" s="1"/>
  <c r="O116"/>
  <c r="Q116" s="1"/>
  <c r="O117"/>
  <c r="R117" s="1"/>
  <c r="O118"/>
  <c r="Q118" s="1"/>
  <c r="O119"/>
  <c r="R119" s="1"/>
  <c r="O120"/>
  <c r="Q120" s="1"/>
  <c r="O121"/>
  <c r="R121" s="1"/>
  <c r="O122"/>
  <c r="Q122" s="1"/>
  <c r="O123"/>
  <c r="R123" s="1"/>
  <c r="O124"/>
  <c r="Q124" s="1"/>
  <c r="O125"/>
  <c r="R125" s="1"/>
  <c r="O126"/>
  <c r="Q126" s="1"/>
  <c r="O127"/>
  <c r="R127" s="1"/>
  <c r="O128"/>
  <c r="Q128" s="1"/>
  <c r="O129"/>
  <c r="R129" s="1"/>
  <c r="O130"/>
  <c r="Q130" s="1"/>
  <c r="O131"/>
  <c r="R131" s="1"/>
  <c r="O132"/>
  <c r="Q132" s="1"/>
  <c r="O133"/>
  <c r="R133" s="1"/>
  <c r="O134"/>
  <c r="Q134" s="1"/>
  <c r="O135"/>
  <c r="R135" s="1"/>
  <c r="O136"/>
  <c r="Q136" s="1"/>
  <c r="O137"/>
  <c r="R137" s="1"/>
  <c r="O138"/>
  <c r="Q138" s="1"/>
  <c r="O139"/>
  <c r="R139" s="1"/>
  <c r="O140"/>
  <c r="Q140" s="1"/>
  <c r="O141"/>
  <c r="R141" s="1"/>
  <c r="Q141" l="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W11"/>
  <c r="W10"/>
</calcChain>
</file>

<file path=xl/sharedStrings.xml><?xml version="1.0" encoding="utf-8"?>
<sst xmlns="http://schemas.openxmlformats.org/spreadsheetml/2006/main" count="2501" uniqueCount="429">
  <si>
    <t xml:space="preserve"> </t>
  </si>
  <si>
    <t>Ділова</t>
  </si>
  <si>
    <t>Дров"яна</t>
  </si>
  <si>
    <t>Разом лік.</t>
  </si>
  <si>
    <t>Сучки</t>
  </si>
  <si>
    <t>Лисичівське</t>
  </si>
  <si>
    <t>Довжанське</t>
  </si>
  <si>
    <t>Білківське</t>
  </si>
  <si>
    <t>Великодільське</t>
  </si>
  <si>
    <t>Дз</t>
  </si>
  <si>
    <t>Загатське</t>
  </si>
  <si>
    <t>Річанське</t>
  </si>
  <si>
    <t>Бкл</t>
  </si>
  <si>
    <t>Всього:</t>
  </si>
  <si>
    <t>Датавидачі лісорубного квитка</t>
  </si>
  <si>
    <t>Строк закінчення заготівлі</t>
  </si>
  <si>
    <t>Номер лісорубного квитка</t>
  </si>
  <si>
    <t>Лісництво</t>
  </si>
  <si>
    <t>Господарство</t>
  </si>
  <si>
    <t>Вид, спосіб рубки</t>
  </si>
  <si>
    <t>Квартал</t>
  </si>
  <si>
    <t>Запас деревин дозволений до заготівлі</t>
  </si>
  <si>
    <t>ліквід</t>
  </si>
  <si>
    <t>всього</t>
  </si>
  <si>
    <t>Виділ</t>
  </si>
  <si>
    <t>Площа</t>
  </si>
  <si>
    <t>Перелік спеціальних дозволів (лісорубних квитків) на заготівлю деревини по ДП "Довжанське ЛМГ"</t>
  </si>
  <si>
    <t>Постійний лісокористувач</t>
  </si>
  <si>
    <t>ДП "Довжанське ЛМГ"</t>
  </si>
  <si>
    <t>Діл</t>
  </si>
  <si>
    <t>Дрова</t>
  </si>
  <si>
    <t>Ліквід з кр</t>
  </si>
  <si>
    <t>Хв. І Суч</t>
  </si>
  <si>
    <t>Разом</t>
  </si>
  <si>
    <t>Належ сплат</t>
  </si>
  <si>
    <t>Нормативна вартість</t>
  </si>
  <si>
    <t>Ліквід з крон</t>
  </si>
  <si>
    <t>СВЛР</t>
  </si>
  <si>
    <t>23.1</t>
  </si>
  <si>
    <t>РПР к.пр.</t>
  </si>
  <si>
    <t>9.3</t>
  </si>
  <si>
    <t>Прохідна рубка</t>
  </si>
  <si>
    <t>ВСР</t>
  </si>
  <si>
    <t>19.9</t>
  </si>
  <si>
    <t>20.1</t>
  </si>
  <si>
    <t>1.3</t>
  </si>
  <si>
    <t>22</t>
  </si>
  <si>
    <t>27.3</t>
  </si>
  <si>
    <t>23</t>
  </si>
  <si>
    <t>13</t>
  </si>
  <si>
    <t>14.3</t>
  </si>
  <si>
    <t>Рубка небезп.дер.</t>
  </si>
  <si>
    <t>21</t>
  </si>
  <si>
    <t>24</t>
  </si>
  <si>
    <t>5</t>
  </si>
  <si>
    <t>3</t>
  </si>
  <si>
    <t>010658</t>
  </si>
  <si>
    <t>10.4</t>
  </si>
  <si>
    <t>010660</t>
  </si>
  <si>
    <t>013703</t>
  </si>
  <si>
    <t>74.6</t>
  </si>
  <si>
    <t>013702</t>
  </si>
  <si>
    <t>013701</t>
  </si>
  <si>
    <t>1.10</t>
  </si>
  <si>
    <t>1.12</t>
  </si>
  <si>
    <t>013705</t>
  </si>
  <si>
    <t>1.11</t>
  </si>
  <si>
    <t>1.14</t>
  </si>
  <si>
    <t>1.15</t>
  </si>
  <si>
    <t>1.16</t>
  </si>
  <si>
    <t>010659</t>
  </si>
  <si>
    <t>19.4</t>
  </si>
  <si>
    <t>15.7</t>
  </si>
  <si>
    <t>013704</t>
  </si>
  <si>
    <t>010700</t>
  </si>
  <si>
    <t>22.3</t>
  </si>
  <si>
    <t>4.3</t>
  </si>
  <si>
    <t>010691</t>
  </si>
  <si>
    <t>2.3</t>
  </si>
  <si>
    <t>25.2</t>
  </si>
  <si>
    <t>010699</t>
  </si>
  <si>
    <t>2.4</t>
  </si>
  <si>
    <t>010697</t>
  </si>
  <si>
    <t>010694</t>
  </si>
  <si>
    <t>22.01.21</t>
  </si>
  <si>
    <t>15.3</t>
  </si>
  <si>
    <t>010696</t>
  </si>
  <si>
    <t>05.02.21</t>
  </si>
  <si>
    <t>51</t>
  </si>
  <si>
    <t>010690</t>
  </si>
  <si>
    <t>13.01.21</t>
  </si>
  <si>
    <t>49.2</t>
  </si>
  <si>
    <t>010695</t>
  </si>
  <si>
    <t>03.02.21</t>
  </si>
  <si>
    <t>010698</t>
  </si>
  <si>
    <t>010693</t>
  </si>
  <si>
    <t>2.2</t>
  </si>
  <si>
    <t>31.12.2021</t>
  </si>
  <si>
    <t>РПР І-пр.</t>
  </si>
  <si>
    <t>013708</t>
  </si>
  <si>
    <t>1.5</t>
  </si>
  <si>
    <t>013706</t>
  </si>
  <si>
    <t>25</t>
  </si>
  <si>
    <t>013710</t>
  </si>
  <si>
    <t>20.9</t>
  </si>
  <si>
    <t>20.8</t>
  </si>
  <si>
    <t>013709</t>
  </si>
  <si>
    <t>1.13</t>
  </si>
  <si>
    <t>7.4</t>
  </si>
  <si>
    <t>013711</t>
  </si>
  <si>
    <t>21.3</t>
  </si>
  <si>
    <t>21.5</t>
  </si>
  <si>
    <t>21.7</t>
  </si>
  <si>
    <t>013707</t>
  </si>
  <si>
    <t>17.3</t>
  </si>
  <si>
    <t>17.5</t>
  </si>
  <si>
    <t>17.1</t>
  </si>
  <si>
    <t>22.1</t>
  </si>
  <si>
    <t>22.2</t>
  </si>
  <si>
    <t>010663</t>
  </si>
  <si>
    <t>14</t>
  </si>
  <si>
    <t>1</t>
  </si>
  <si>
    <t>2</t>
  </si>
  <si>
    <t>010661</t>
  </si>
  <si>
    <t>13.1</t>
  </si>
  <si>
    <t>13.2</t>
  </si>
  <si>
    <t>010664</t>
  </si>
  <si>
    <t>10.1</t>
  </si>
  <si>
    <t>19.1</t>
  </si>
  <si>
    <t>010666</t>
  </si>
  <si>
    <t>2.1</t>
  </si>
  <si>
    <t>29.03.21</t>
  </si>
  <si>
    <t>010665</t>
  </si>
  <si>
    <t>49.1</t>
  </si>
  <si>
    <t>010662</t>
  </si>
  <si>
    <t>013716</t>
  </si>
  <si>
    <t>013715</t>
  </si>
  <si>
    <t>013713</t>
  </si>
  <si>
    <t>013714</t>
  </si>
  <si>
    <t>013712</t>
  </si>
  <si>
    <t>1.6</t>
  </si>
  <si>
    <t>1.8</t>
  </si>
  <si>
    <t>38.2</t>
  </si>
  <si>
    <t>38.4</t>
  </si>
  <si>
    <t>20.3</t>
  </si>
  <si>
    <t>20.5</t>
  </si>
  <si>
    <t>21.8</t>
  </si>
  <si>
    <t>21.11</t>
  </si>
  <si>
    <t>11.4</t>
  </si>
  <si>
    <t>14.4</t>
  </si>
  <si>
    <t>14.6</t>
  </si>
  <si>
    <t>14.8</t>
  </si>
  <si>
    <t>14.14</t>
  </si>
  <si>
    <t>14.15</t>
  </si>
  <si>
    <t>14.16</t>
  </si>
  <si>
    <t>40.3</t>
  </si>
  <si>
    <t>2.8</t>
  </si>
  <si>
    <t>30.2</t>
  </si>
  <si>
    <t>010671</t>
  </si>
  <si>
    <t>013729</t>
  </si>
  <si>
    <t>010673</t>
  </si>
  <si>
    <t>010672</t>
  </si>
  <si>
    <t>013730</t>
  </si>
  <si>
    <t>010674</t>
  </si>
  <si>
    <t>013731</t>
  </si>
  <si>
    <t>013727</t>
  </si>
  <si>
    <t>010667</t>
  </si>
  <si>
    <t>010668</t>
  </si>
  <si>
    <t>19.04.21</t>
  </si>
  <si>
    <t>010670</t>
  </si>
  <si>
    <t>11.05.21</t>
  </si>
  <si>
    <t>010675</t>
  </si>
  <si>
    <t>24.05.21</t>
  </si>
  <si>
    <t>013728</t>
  </si>
  <si>
    <t>010669</t>
  </si>
  <si>
    <t>013726</t>
  </si>
  <si>
    <t>Освітлення</t>
  </si>
  <si>
    <t>ПРЧ</t>
  </si>
  <si>
    <t>Розр. трел. волок.</t>
  </si>
  <si>
    <t>28.1</t>
  </si>
  <si>
    <t>36</t>
  </si>
  <si>
    <t>4.1</t>
  </si>
  <si>
    <t>4.2</t>
  </si>
  <si>
    <t>29</t>
  </si>
  <si>
    <t>16.1</t>
  </si>
  <si>
    <t>19</t>
  </si>
  <si>
    <t>15.1</t>
  </si>
  <si>
    <t>14.1</t>
  </si>
  <si>
    <t>11.1</t>
  </si>
  <si>
    <t>21.1</t>
  </si>
  <si>
    <t>7.1</t>
  </si>
  <si>
    <t>12.4</t>
  </si>
  <si>
    <t>17</t>
  </si>
  <si>
    <t>4</t>
  </si>
  <si>
    <t>21.2</t>
  </si>
  <si>
    <t>26.1</t>
  </si>
  <si>
    <t>48.1</t>
  </si>
  <si>
    <t>48.2</t>
  </si>
  <si>
    <t>49.3</t>
  </si>
  <si>
    <t>45.1</t>
  </si>
  <si>
    <t>12.5</t>
  </si>
  <si>
    <t>Тв</t>
  </si>
  <si>
    <t>назва громади</t>
  </si>
  <si>
    <t>Керецьківська сільська ТГ</t>
  </si>
  <si>
    <t>Довжанська сільська ОТГ</t>
  </si>
  <si>
    <t>Білківська сільська ОТГ</t>
  </si>
  <si>
    <t>Іршавська міська ОТГ</t>
  </si>
  <si>
    <t>Кам’янська сільська ОТГ</t>
  </si>
  <si>
    <t>Мукачівська міська ОТГ</t>
  </si>
  <si>
    <t>013722</t>
  </si>
  <si>
    <t>Великодільськ</t>
  </si>
  <si>
    <t>ГПР І-пр.</t>
  </si>
  <si>
    <t>013721</t>
  </si>
  <si>
    <t>10.2</t>
  </si>
  <si>
    <t>10.3</t>
  </si>
  <si>
    <t>013718</t>
  </si>
  <si>
    <t>21.9</t>
  </si>
  <si>
    <t>013723</t>
  </si>
  <si>
    <t>1.7</t>
  </si>
  <si>
    <t>1.9</t>
  </si>
  <si>
    <t>21.10</t>
  </si>
  <si>
    <t>013717</t>
  </si>
  <si>
    <t>2.7</t>
  </si>
  <si>
    <t>2.9</t>
  </si>
  <si>
    <t>27.1</t>
  </si>
  <si>
    <t>013735</t>
  </si>
  <si>
    <t>22.06.21</t>
  </si>
  <si>
    <t>013734</t>
  </si>
  <si>
    <t>9.5</t>
  </si>
  <si>
    <t>013732</t>
  </si>
  <si>
    <t>2.5</t>
  </si>
  <si>
    <t>2.6</t>
  </si>
  <si>
    <t>013733</t>
  </si>
  <si>
    <t>16.06.21</t>
  </si>
  <si>
    <t xml:space="preserve">  Відомість</t>
  </si>
  <si>
    <t xml:space="preserve"> використання лісосічного фонду 2021 року по головному користуванню</t>
  </si>
  <si>
    <t xml:space="preserve">    в лісовому фонді ДП"Довжанське ЛМГ" станом на 01.09.2021 року</t>
  </si>
  <si>
    <t xml:space="preserve"> № і дата</t>
  </si>
  <si>
    <t xml:space="preserve">                                           Відпущено по л/б квитках</t>
  </si>
  <si>
    <t xml:space="preserve">                          Фактично заготовлено</t>
  </si>
  <si>
    <t>Залишилось на пні</t>
  </si>
  <si>
    <t>Перевихід ділової</t>
  </si>
  <si>
    <t>Перев. Лікв.</t>
  </si>
  <si>
    <t>Попенна плата, ГРН</t>
  </si>
  <si>
    <t xml:space="preserve">Ділова </t>
  </si>
  <si>
    <t>дрова</t>
  </si>
  <si>
    <t>за 1 м.кбм</t>
  </si>
  <si>
    <t>зі знижкою 20 %</t>
  </si>
  <si>
    <t xml:space="preserve"> л/б квитка</t>
  </si>
  <si>
    <t>Найменув.</t>
  </si>
  <si>
    <t>Лісокорист.</t>
  </si>
  <si>
    <t>Група</t>
  </si>
  <si>
    <t>Категор.</t>
  </si>
  <si>
    <t>Головна</t>
  </si>
  <si>
    <t>Зарах.</t>
  </si>
  <si>
    <t>Вид</t>
  </si>
  <si>
    <t>Квар-</t>
  </si>
  <si>
    <t>Ділян-</t>
  </si>
  <si>
    <t>Пло-</t>
  </si>
  <si>
    <t xml:space="preserve">                              Запас деревини</t>
  </si>
  <si>
    <t>№</t>
  </si>
  <si>
    <t>Дата</t>
  </si>
  <si>
    <t>лісництва</t>
  </si>
  <si>
    <t>(кому відпущ.)</t>
  </si>
  <si>
    <t>лісу</t>
  </si>
  <si>
    <t>захищ.</t>
  </si>
  <si>
    <t>порода</t>
  </si>
  <si>
    <t>до ГК</t>
  </si>
  <si>
    <t>рубки</t>
  </si>
  <si>
    <t>тал</t>
  </si>
  <si>
    <t>ка</t>
  </si>
  <si>
    <t>ща</t>
  </si>
  <si>
    <t>Всього</t>
  </si>
  <si>
    <t>Підряд:</t>
  </si>
  <si>
    <t>у %</t>
  </si>
  <si>
    <t>ЛМГ</t>
  </si>
  <si>
    <t>І</t>
  </si>
  <si>
    <t>ТзОВ "Клен"</t>
  </si>
  <si>
    <t>Чорнопотіцька</t>
  </si>
  <si>
    <t>ІІ</t>
  </si>
  <si>
    <t>Експл.</t>
  </si>
  <si>
    <t>Лисичівська</t>
  </si>
  <si>
    <t>ФОП Пальок Д.Д.</t>
  </si>
  <si>
    <t>Броньківська</t>
  </si>
  <si>
    <t>Разом:</t>
  </si>
  <si>
    <t xml:space="preserve"> в т.ч. хвойні</t>
  </si>
  <si>
    <t>Загатянська</t>
  </si>
  <si>
    <t>1.4</t>
  </si>
  <si>
    <t>ФОП Шопа Ю.Ю.</t>
  </si>
  <si>
    <t>Довжанська</t>
  </si>
  <si>
    <t>11.5</t>
  </si>
  <si>
    <t>ФОП "Турок І.І."</t>
  </si>
  <si>
    <t>ФОП Андрела М.І</t>
  </si>
  <si>
    <t>013724</t>
  </si>
  <si>
    <t>20.4</t>
  </si>
  <si>
    <t>ФОП Петканич М.І.</t>
  </si>
  <si>
    <t>013776</t>
  </si>
  <si>
    <t>3.1</t>
  </si>
  <si>
    <t>3.3</t>
  </si>
  <si>
    <t>ФОП "Продан В.І."</t>
  </si>
  <si>
    <t>Приборжавська</t>
  </si>
  <si>
    <t>ФОП "Свалявчук В.І."</t>
  </si>
  <si>
    <t>Малораковецька</t>
  </si>
  <si>
    <t>Ялє</t>
  </si>
  <si>
    <t>ФГ "Мартинка"</t>
  </si>
  <si>
    <t>ФОП "Кондор І.В."</t>
  </si>
  <si>
    <t>013725</t>
  </si>
  <si>
    <t>19.11</t>
  </si>
  <si>
    <t>19.12</t>
  </si>
  <si>
    <t>ФОП "Роман Ю.Ю.</t>
  </si>
  <si>
    <t xml:space="preserve"> - " -</t>
  </si>
  <si>
    <t>ФОП Матей П.Й.</t>
  </si>
  <si>
    <t>МПП Кедр</t>
  </si>
  <si>
    <t>ФОП Маргіта В.Д.</t>
  </si>
  <si>
    <t>в т.ч. хвойні</t>
  </si>
  <si>
    <t xml:space="preserve"> в т.ч.</t>
  </si>
  <si>
    <t>підряду:</t>
  </si>
  <si>
    <t>ФОП Мигович І.М.</t>
  </si>
  <si>
    <t>ФОП Юрчишин М.М.</t>
  </si>
  <si>
    <t>ФОП "Білей Ю.Ю."</t>
  </si>
  <si>
    <t>ФОП Міклович І.І.</t>
  </si>
  <si>
    <t>ТзОВ "СТАФ-Довге"</t>
  </si>
  <si>
    <t>СФГ Копань</t>
  </si>
  <si>
    <t>ФОП Ловга І.І.</t>
  </si>
  <si>
    <t>ФОП Немеш І.В.</t>
  </si>
  <si>
    <t>Власні</t>
  </si>
  <si>
    <t xml:space="preserve">  засоби:</t>
  </si>
  <si>
    <t>Головний лісничий:_____________________Шкарупа О.Є.</t>
  </si>
  <si>
    <t>контроль</t>
  </si>
  <si>
    <t>Сума</t>
  </si>
  <si>
    <t>Імстичівська</t>
  </si>
  <si>
    <t>Імстичево</t>
  </si>
  <si>
    <t>Сільська рада</t>
  </si>
  <si>
    <t>Кушницька</t>
  </si>
  <si>
    <t>Бабичівська</t>
  </si>
  <si>
    <t>Бронькіська</t>
  </si>
  <si>
    <t>Брідська</t>
  </si>
  <si>
    <t>Бабичіська</t>
  </si>
  <si>
    <t>Арданівська</t>
  </si>
  <si>
    <t>Бродська</t>
  </si>
  <si>
    <t>Осійська</t>
  </si>
  <si>
    <t xml:space="preserve">                        Відомість</t>
  </si>
  <si>
    <t xml:space="preserve">    використання  РФ і ОЛ в лісовому фонді ДП " Довжанське ЛМГ" станом на  01.09.2021 р.</t>
  </si>
  <si>
    <t xml:space="preserve">                                                                                                  Відпущено по л/б квитках</t>
  </si>
  <si>
    <t xml:space="preserve">                              Залишилось на пні</t>
  </si>
  <si>
    <t>Рада</t>
  </si>
  <si>
    <t>техсировина за 1м.куб</t>
  </si>
  <si>
    <t xml:space="preserve">                       Запас деревини</t>
  </si>
  <si>
    <t>грн</t>
  </si>
  <si>
    <t>Експл</t>
  </si>
  <si>
    <t>захис.</t>
  </si>
  <si>
    <t>013750</t>
  </si>
  <si>
    <t>05.08.21</t>
  </si>
  <si>
    <t>013756</t>
  </si>
  <si>
    <t>Захис.</t>
  </si>
  <si>
    <t>013745</t>
  </si>
  <si>
    <t>4.7</t>
  </si>
  <si>
    <t>30</t>
  </si>
  <si>
    <t>013742</t>
  </si>
  <si>
    <t>013749</t>
  </si>
  <si>
    <t>8.2</t>
  </si>
  <si>
    <t>39.5</t>
  </si>
  <si>
    <t>13.3</t>
  </si>
  <si>
    <t>013737</t>
  </si>
  <si>
    <t>013748</t>
  </si>
  <si>
    <t>013746</t>
  </si>
  <si>
    <t>30.07.21</t>
  </si>
  <si>
    <t>49.4</t>
  </si>
  <si>
    <t>26.2</t>
  </si>
  <si>
    <t>013751</t>
  </si>
  <si>
    <t>11.08.21</t>
  </si>
  <si>
    <t>5.1</t>
  </si>
  <si>
    <t>013753</t>
  </si>
  <si>
    <t>12.08.21</t>
  </si>
  <si>
    <t>Акц</t>
  </si>
  <si>
    <t>Яз</t>
  </si>
  <si>
    <t>7</t>
  </si>
  <si>
    <t>дз</t>
  </si>
  <si>
    <t>013761</t>
  </si>
  <si>
    <t>27.08.21</t>
  </si>
  <si>
    <t>013758</t>
  </si>
  <si>
    <t>25.08.21</t>
  </si>
  <si>
    <t>013738</t>
  </si>
  <si>
    <t>12.07.21</t>
  </si>
  <si>
    <t>013740</t>
  </si>
  <si>
    <t>16.07.21</t>
  </si>
  <si>
    <t>16.2</t>
  </si>
  <si>
    <t>013757</t>
  </si>
  <si>
    <t>20.08.21</t>
  </si>
  <si>
    <t>013743</t>
  </si>
  <si>
    <t>22.07.21</t>
  </si>
  <si>
    <t>013752</t>
  </si>
  <si>
    <t>1.2</t>
  </si>
  <si>
    <t>013760</t>
  </si>
  <si>
    <t>18.1</t>
  </si>
  <si>
    <t>55.2</t>
  </si>
  <si>
    <t>ССР</t>
  </si>
  <si>
    <t>013739</t>
  </si>
  <si>
    <t>41.2</t>
  </si>
  <si>
    <t>43.2</t>
  </si>
  <si>
    <t>6.2</t>
  </si>
  <si>
    <t>32.1</t>
  </si>
  <si>
    <t>013759</t>
  </si>
  <si>
    <t>41.1</t>
  </si>
  <si>
    <t>013741</t>
  </si>
  <si>
    <t>20.07.21</t>
  </si>
  <si>
    <t>27.2</t>
  </si>
  <si>
    <t>013755</t>
  </si>
  <si>
    <t>35</t>
  </si>
  <si>
    <t>013747</t>
  </si>
  <si>
    <t>02.08.21</t>
  </si>
  <si>
    <t>45.2</t>
  </si>
  <si>
    <t>013744</t>
  </si>
  <si>
    <t>експл.</t>
  </si>
  <si>
    <t>Розрубка під ЛЕП</t>
  </si>
  <si>
    <t>1.1</t>
  </si>
  <si>
    <t xml:space="preserve">Інша л/г не повяз </t>
  </si>
  <si>
    <t>Розч. кварт.прсіки</t>
  </si>
  <si>
    <t>Розч. Кварт.просіки</t>
  </si>
  <si>
    <t>ОЛЗ</t>
  </si>
  <si>
    <t>Розом:</t>
  </si>
  <si>
    <t>РПзВЛГ</t>
  </si>
  <si>
    <t xml:space="preserve">в т.ч </t>
  </si>
  <si>
    <t>хвойні</t>
  </si>
  <si>
    <t>із них зараховані в ліміт лісосічного фонду</t>
  </si>
  <si>
    <t>по договорах</t>
  </si>
  <si>
    <t xml:space="preserve">  </t>
  </si>
  <si>
    <t>сплата</t>
  </si>
  <si>
    <t xml:space="preserve"> Вик. _______________________________ Трикур В.В.</t>
  </si>
</sst>
</file>

<file path=xl/styles.xml><?xml version="1.0" encoding="utf-8"?>
<styleSheet xmlns="http://schemas.openxmlformats.org/spreadsheetml/2006/main">
  <numFmts count="1">
    <numFmt numFmtId="164" formatCode="0.0"/>
  </numFmts>
  <fonts count="5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u/>
      <sz val="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0">
    <xf numFmtId="0" fontId="0" fillId="0" borderId="0" xfId="0"/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1" fontId="0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/>
    <xf numFmtId="0" fontId="12" fillId="0" borderId="8" xfId="0" applyFont="1" applyBorder="1" applyAlignment="1"/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1" fontId="13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5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14" fillId="2" borderId="18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7" fillId="2" borderId="3" xfId="0" applyFont="1" applyFill="1" applyBorder="1"/>
    <xf numFmtId="0" fontId="14" fillId="2" borderId="1" xfId="0" applyFont="1" applyFill="1" applyBorder="1"/>
    <xf numFmtId="164" fontId="13" fillId="2" borderId="5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14" fillId="2" borderId="3" xfId="0" applyFont="1" applyFill="1" applyBorder="1"/>
    <xf numFmtId="49" fontId="13" fillId="2" borderId="21" xfId="0" applyNumberFormat="1" applyFont="1" applyFill="1" applyBorder="1" applyAlignment="1">
      <alignment horizontal="center" vertical="center"/>
    </xf>
    <xf numFmtId="14" fontId="13" fillId="2" borderId="5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indent="1"/>
    </xf>
    <xf numFmtId="0" fontId="18" fillId="2" borderId="0" xfId="0" applyFont="1" applyFill="1"/>
    <xf numFmtId="164" fontId="14" fillId="2" borderId="1" xfId="0" applyNumberFormat="1" applyFont="1" applyFill="1" applyBorder="1" applyAlignment="1">
      <alignment horizontal="left" indent="1"/>
    </xf>
    <xf numFmtId="1" fontId="13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indent="1"/>
    </xf>
    <xf numFmtId="0" fontId="13" fillId="6" borderId="23" xfId="0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0" fontId="9" fillId="7" borderId="0" xfId="0" applyFont="1" applyFill="1"/>
    <xf numFmtId="0" fontId="24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9" fillId="2" borderId="0" xfId="0" applyNumberFormat="1" applyFont="1" applyFill="1"/>
    <xf numFmtId="0" fontId="9" fillId="4" borderId="0" xfId="0" applyFont="1" applyFill="1"/>
    <xf numFmtId="0" fontId="9" fillId="5" borderId="0" xfId="0" applyFont="1" applyFill="1"/>
    <xf numFmtId="0" fontId="18" fillId="8" borderId="0" xfId="0" applyFont="1" applyFill="1"/>
    <xf numFmtId="0" fontId="18" fillId="8" borderId="5" xfId="0" applyFont="1" applyFill="1" applyBorder="1"/>
    <xf numFmtId="1" fontId="18" fillId="8" borderId="5" xfId="0" applyNumberFormat="1" applyFont="1" applyFill="1" applyBorder="1"/>
    <xf numFmtId="1" fontId="27" fillId="2" borderId="1" xfId="0" applyNumberFormat="1" applyFont="1" applyFill="1" applyBorder="1" applyAlignment="1"/>
    <xf numFmtId="0" fontId="9" fillId="2" borderId="27" xfId="0" applyFont="1" applyFill="1" applyBorder="1" applyAlignment="1">
      <alignment horizontal="center"/>
    </xf>
    <xf numFmtId="1" fontId="9" fillId="2" borderId="0" xfId="0" applyNumberFormat="1" applyFont="1" applyFill="1"/>
    <xf numFmtId="1" fontId="28" fillId="2" borderId="1" xfId="0" applyNumberFormat="1" applyFont="1" applyFill="1" applyBorder="1" applyAlignment="1"/>
    <xf numFmtId="0" fontId="29" fillId="2" borderId="0" xfId="0" applyFont="1" applyFill="1"/>
    <xf numFmtId="1" fontId="30" fillId="2" borderId="1" xfId="0" applyNumberFormat="1" applyFont="1" applyFill="1" applyBorder="1" applyAlignment="1"/>
    <xf numFmtId="0" fontId="20" fillId="2" borderId="5" xfId="0" applyFont="1" applyFill="1" applyBorder="1"/>
    <xf numFmtId="0" fontId="27" fillId="2" borderId="1" xfId="0" applyFont="1" applyFill="1" applyBorder="1" applyAlignment="1"/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1" fontId="24" fillId="2" borderId="0" xfId="0" applyNumberFormat="1" applyFont="1" applyFill="1" applyAlignment="1">
      <alignment horizontal="center"/>
    </xf>
    <xf numFmtId="0" fontId="24" fillId="2" borderId="0" xfId="0" applyFont="1" applyFill="1"/>
    <xf numFmtId="0" fontId="32" fillId="2" borderId="0" xfId="0" applyFont="1" applyFill="1"/>
    <xf numFmtId="0" fontId="9" fillId="8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/>
    </xf>
    <xf numFmtId="1" fontId="24" fillId="2" borderId="0" xfId="0" applyNumberFormat="1" applyFont="1" applyFill="1"/>
    <xf numFmtId="0" fontId="32" fillId="2" borderId="0" xfId="0" applyFont="1" applyFill="1" applyAlignment="1">
      <alignment horizontal="center"/>
    </xf>
    <xf numFmtId="164" fontId="24" fillId="2" borderId="0" xfId="0" applyNumberFormat="1" applyFont="1" applyFill="1"/>
    <xf numFmtId="1" fontId="31" fillId="2" borderId="0" xfId="0" applyNumberFormat="1" applyFont="1" applyFill="1"/>
    <xf numFmtId="164" fontId="31" fillId="2" borderId="0" xfId="0" applyNumberFormat="1" applyFont="1" applyFill="1"/>
    <xf numFmtId="0" fontId="31" fillId="2" borderId="0" xfId="0" applyFont="1" applyFill="1"/>
    <xf numFmtId="0" fontId="24" fillId="2" borderId="9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1" xfId="0" applyFont="1" applyFill="1" applyBorder="1"/>
    <xf numFmtId="0" fontId="24" fillId="2" borderId="12" xfId="0" applyFont="1" applyFill="1" applyBorder="1"/>
    <xf numFmtId="164" fontId="24" fillId="2" borderId="12" xfId="0" applyNumberFormat="1" applyFont="1" applyFill="1" applyBorder="1"/>
    <xf numFmtId="1" fontId="24" fillId="2" borderId="12" xfId="0" applyNumberFormat="1" applyFont="1" applyFill="1" applyBorder="1"/>
    <xf numFmtId="1" fontId="24" fillId="2" borderId="13" xfId="0" applyNumberFormat="1" applyFont="1" applyFill="1" applyBorder="1"/>
    <xf numFmtId="164" fontId="24" fillId="2" borderId="11" xfId="0" applyNumberFormat="1" applyFont="1" applyFill="1" applyBorder="1"/>
    <xf numFmtId="1" fontId="24" fillId="2" borderId="31" xfId="0" applyNumberFormat="1" applyFont="1" applyFill="1" applyBorder="1"/>
    <xf numFmtId="0" fontId="32" fillId="9" borderId="4" xfId="0" applyFont="1" applyFill="1" applyBorder="1" applyAlignment="1">
      <alignment horizontal="center"/>
    </xf>
    <xf numFmtId="0" fontId="32" fillId="9" borderId="5" xfId="0" applyFont="1" applyFill="1" applyBorder="1"/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/>
    <xf numFmtId="0" fontId="33" fillId="8" borderId="5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164" fontId="24" fillId="2" borderId="4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/>
    <xf numFmtId="0" fontId="32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/>
    </xf>
    <xf numFmtId="164" fontId="24" fillId="2" borderId="6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1" fontId="24" fillId="2" borderId="5" xfId="0" applyNumberFormat="1" applyFont="1" applyFill="1" applyBorder="1" applyAlignment="1">
      <alignment horizontal="center"/>
    </xf>
    <xf numFmtId="1" fontId="24" fillId="2" borderId="5" xfId="0" applyNumberFormat="1" applyFont="1" applyFill="1" applyBorder="1" applyAlignment="1">
      <alignment horizontal="center" wrapText="1"/>
    </xf>
    <xf numFmtId="0" fontId="34" fillId="2" borderId="2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/>
    </xf>
    <xf numFmtId="1" fontId="34" fillId="2" borderId="5" xfId="0" applyNumberFormat="1" applyFont="1" applyFill="1" applyBorder="1" applyAlignment="1">
      <alignment horizontal="center"/>
    </xf>
    <xf numFmtId="164" fontId="34" fillId="2" borderId="5" xfId="0" applyNumberFormat="1" applyFont="1" applyFill="1" applyBorder="1" applyAlignment="1">
      <alignment horizontal="center"/>
    </xf>
    <xf numFmtId="1" fontId="34" fillId="2" borderId="1" xfId="0" applyNumberFormat="1" applyFont="1" applyFill="1" applyBorder="1" applyAlignment="1">
      <alignment horizontal="center"/>
    </xf>
    <xf numFmtId="0" fontId="35" fillId="2" borderId="1" xfId="0" applyFont="1" applyFill="1" applyBorder="1"/>
    <xf numFmtId="0" fontId="36" fillId="9" borderId="5" xfId="0" applyFont="1" applyFill="1" applyBorder="1"/>
    <xf numFmtId="0" fontId="9" fillId="9" borderId="6" xfId="0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left" indent="1"/>
    </xf>
    <xf numFmtId="0" fontId="9" fillId="9" borderId="5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49" fontId="25" fillId="2" borderId="26" xfId="0" applyNumberFormat="1" applyFont="1" applyFill="1" applyBorder="1" applyAlignment="1">
      <alignment horizontal="center" vertical="center" wrapText="1"/>
    </xf>
    <xf numFmtId="14" fontId="25" fillId="2" borderId="6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wrapText="1"/>
    </xf>
    <xf numFmtId="1" fontId="25" fillId="2" borderId="6" xfId="0" applyNumberFormat="1" applyFont="1" applyFill="1" applyBorder="1" applyAlignment="1">
      <alignment horizontal="center" wrapText="1"/>
    </xf>
    <xf numFmtId="1" fontId="24" fillId="2" borderId="6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wrapText="1"/>
    </xf>
    <xf numFmtId="164" fontId="25" fillId="2" borderId="5" xfId="0" applyNumberFormat="1" applyFont="1" applyFill="1" applyBorder="1" applyAlignment="1">
      <alignment horizontal="center" wrapText="1"/>
    </xf>
    <xf numFmtId="1" fontId="25" fillId="2" borderId="5" xfId="0" applyNumberFormat="1" applyFont="1" applyFill="1" applyBorder="1" applyAlignment="1">
      <alignment horizontal="center" wrapText="1"/>
    </xf>
    <xf numFmtId="164" fontId="24" fillId="2" borderId="5" xfId="0" applyNumberFormat="1" applyFont="1" applyFill="1" applyBorder="1" applyAlignment="1">
      <alignment horizontal="center"/>
    </xf>
    <xf numFmtId="49" fontId="24" fillId="2" borderId="6" xfId="0" applyNumberFormat="1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vertical="center"/>
    </xf>
    <xf numFmtId="1" fontId="24" fillId="2" borderId="5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49" fontId="25" fillId="2" borderId="5" xfId="0" applyNumberFormat="1" applyFont="1" applyFill="1" applyBorder="1" applyAlignment="1">
      <alignment horizontal="center" vertic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" fontId="24" fillId="2" borderId="20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49" fontId="24" fillId="2" borderId="21" xfId="0" applyNumberFormat="1" applyFont="1" applyFill="1" applyBorder="1" applyAlignment="1">
      <alignment horizontal="center" vertical="center"/>
    </xf>
    <xf numFmtId="14" fontId="25" fillId="2" borderId="5" xfId="0" applyNumberFormat="1" applyFont="1" applyFill="1" applyBorder="1" applyAlignment="1">
      <alignment horizontal="center" vertical="center" wrapText="1"/>
    </xf>
    <xf numFmtId="0" fontId="24" fillId="2" borderId="21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49" fontId="25" fillId="2" borderId="6" xfId="0" applyNumberFormat="1" applyFont="1" applyFill="1" applyBorder="1" applyAlignment="1">
      <alignment horizontal="center"/>
    </xf>
    <xf numFmtId="164" fontId="25" fillId="2" borderId="6" xfId="0" applyNumberFormat="1" applyFont="1" applyFill="1" applyBorder="1" applyAlignment="1">
      <alignment horizontal="center"/>
    </xf>
    <xf numFmtId="1" fontId="25" fillId="2" borderId="6" xfId="0" applyNumberFormat="1" applyFont="1" applyFill="1" applyBorder="1" applyAlignment="1">
      <alignment horizontal="center"/>
    </xf>
    <xf numFmtId="0" fontId="37" fillId="9" borderId="5" xfId="0" applyFont="1" applyFill="1" applyBorder="1"/>
    <xf numFmtId="2" fontId="37" fillId="9" borderId="5" xfId="0" applyNumberFormat="1" applyFont="1" applyFill="1" applyBorder="1" applyAlignment="1">
      <alignment horizontal="left" indent="1"/>
    </xf>
    <xf numFmtId="0" fontId="38" fillId="9" borderId="5" xfId="0" applyFont="1" applyFill="1" applyBorder="1" applyAlignment="1">
      <alignment horizontal="center" vertical="center"/>
    </xf>
    <xf numFmtId="0" fontId="38" fillId="9" borderId="5" xfId="0" applyFont="1" applyFill="1" applyBorder="1"/>
    <xf numFmtId="0" fontId="25" fillId="2" borderId="6" xfId="0" applyFont="1" applyFill="1" applyBorder="1" applyAlignment="1">
      <alignment horizontal="center"/>
    </xf>
    <xf numFmtId="49" fontId="24" fillId="7" borderId="5" xfId="0" applyNumberFormat="1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32" fillId="7" borderId="5" xfId="0" applyFont="1" applyFill="1" applyBorder="1"/>
    <xf numFmtId="0" fontId="9" fillId="7" borderId="5" xfId="0" applyFont="1" applyFill="1" applyBorder="1"/>
    <xf numFmtId="0" fontId="25" fillId="2" borderId="16" xfId="0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/>
    </xf>
    <xf numFmtId="49" fontId="24" fillId="2" borderId="5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/>
    </xf>
    <xf numFmtId="0" fontId="24" fillId="2" borderId="1" xfId="0" applyFont="1" applyFill="1" applyBorder="1" applyAlignment="1"/>
    <xf numFmtId="0" fontId="24" fillId="2" borderId="26" xfId="0" applyFont="1" applyFill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164" fontId="31" fillId="2" borderId="5" xfId="0" applyNumberFormat="1" applyFont="1" applyFill="1" applyBorder="1" applyAlignment="1">
      <alignment horizontal="center"/>
    </xf>
    <xf numFmtId="1" fontId="31" fillId="2" borderId="5" xfId="0" applyNumberFormat="1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/>
    </xf>
    <xf numFmtId="1" fontId="8" fillId="9" borderId="5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/>
    </xf>
    <xf numFmtId="164" fontId="31" fillId="2" borderId="4" xfId="0" applyNumberFormat="1" applyFont="1" applyFill="1" applyBorder="1" applyAlignment="1">
      <alignment horizontal="center"/>
    </xf>
    <xf numFmtId="1" fontId="31" fillId="2" borderId="4" xfId="0" applyNumberFormat="1" applyFont="1" applyFill="1" applyBorder="1" applyAlignment="1">
      <alignment horizontal="center"/>
    </xf>
    <xf numFmtId="1" fontId="31" fillId="2" borderId="16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22" fillId="9" borderId="5" xfId="0" applyNumberFormat="1" applyFont="1" applyFill="1" applyBorder="1" applyAlignment="1">
      <alignment horizontal="left" indent="1"/>
    </xf>
    <xf numFmtId="0" fontId="13" fillId="6" borderId="1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 vertical="center"/>
    </xf>
    <xf numFmtId="0" fontId="14" fillId="9" borderId="5" xfId="0" applyFont="1" applyFill="1" applyBorder="1"/>
    <xf numFmtId="0" fontId="13" fillId="2" borderId="6" xfId="0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 vertical="center" wrapText="1"/>
    </xf>
    <xf numFmtId="0" fontId="18" fillId="9" borderId="5" xfId="0" applyFont="1" applyFill="1" applyBorder="1"/>
    <xf numFmtId="2" fontId="22" fillId="9" borderId="5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/>
    </xf>
    <xf numFmtId="0" fontId="32" fillId="9" borderId="5" xfId="0" applyFont="1" applyFill="1" applyBorder="1" applyAlignment="1"/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/>
    </xf>
    <xf numFmtId="0" fontId="31" fillId="2" borderId="35" xfId="0" applyFont="1" applyFill="1" applyBorder="1" applyAlignment="1">
      <alignment horizontal="center"/>
    </xf>
    <xf numFmtId="1" fontId="31" fillId="2" borderId="35" xfId="0" applyNumberFormat="1" applyFont="1" applyFill="1" applyBorder="1" applyAlignment="1">
      <alignment horizontal="center"/>
    </xf>
    <xf numFmtId="1" fontId="31" fillId="2" borderId="7" xfId="0" applyNumberFormat="1" applyFont="1" applyFill="1" applyBorder="1" applyAlignment="1">
      <alignment horizontal="center"/>
    </xf>
    <xf numFmtId="0" fontId="24" fillId="2" borderId="20" xfId="0" applyFont="1" applyFill="1" applyBorder="1" applyAlignment="1"/>
    <xf numFmtId="0" fontId="25" fillId="2" borderId="21" xfId="0" applyFont="1" applyFill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164" fontId="24" fillId="2" borderId="5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4" fontId="24" fillId="2" borderId="5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/>
    </xf>
    <xf numFmtId="164" fontId="31" fillId="2" borderId="6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4" fontId="8" fillId="9" borderId="5" xfId="0" applyNumberFormat="1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center"/>
    </xf>
    <xf numFmtId="164" fontId="31" fillId="2" borderId="35" xfId="0" applyNumberFormat="1" applyFont="1" applyFill="1" applyBorder="1" applyAlignment="1">
      <alignment horizontal="center"/>
    </xf>
    <xf numFmtId="1" fontId="31" fillId="2" borderId="38" xfId="0" applyNumberFormat="1" applyFont="1" applyFill="1" applyBorder="1" applyAlignment="1">
      <alignment horizontal="center"/>
    </xf>
    <xf numFmtId="16" fontId="25" fillId="2" borderId="5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/>
    </xf>
    <xf numFmtId="0" fontId="40" fillId="9" borderId="5" xfId="0" applyFont="1" applyFill="1" applyBorder="1"/>
    <xf numFmtId="49" fontId="24" fillId="2" borderId="33" xfId="0" applyNumberFormat="1" applyFont="1" applyFill="1" applyBorder="1" applyAlignment="1">
      <alignment horizontal="center" vertical="center"/>
    </xf>
    <xf numFmtId="49" fontId="24" fillId="2" borderId="32" xfId="0" applyNumberFormat="1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/>
    </xf>
    <xf numFmtId="0" fontId="24" fillId="2" borderId="32" xfId="0" applyFont="1" applyFill="1" applyBorder="1"/>
    <xf numFmtId="164" fontId="24" fillId="2" borderId="32" xfId="0" applyNumberFormat="1" applyFont="1" applyFill="1" applyBorder="1" applyAlignment="1">
      <alignment horizontal="center"/>
    </xf>
    <xf numFmtId="1" fontId="24" fillId="2" borderId="32" xfId="0" applyNumberFormat="1" applyFont="1" applyFill="1" applyBorder="1" applyAlignment="1">
      <alignment horizontal="center"/>
    </xf>
    <xf numFmtId="1" fontId="24" fillId="2" borderId="39" xfId="0" applyNumberFormat="1" applyFont="1" applyFill="1" applyBorder="1" applyAlignment="1">
      <alignment horizontal="center"/>
    </xf>
    <xf numFmtId="49" fontId="24" fillId="2" borderId="40" xfId="0" applyNumberFormat="1" applyFont="1" applyFill="1" applyBorder="1" applyAlignment="1">
      <alignment horizontal="center" vertical="center"/>
    </xf>
    <xf numFmtId="49" fontId="24" fillId="2" borderId="41" xfId="0" applyNumberFormat="1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/>
    </xf>
    <xf numFmtId="0" fontId="24" fillId="2" borderId="41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24" fillId="2" borderId="41" xfId="0" applyFont="1" applyFill="1" applyBorder="1"/>
    <xf numFmtId="164" fontId="31" fillId="2" borderId="41" xfId="0" applyNumberFormat="1" applyFont="1" applyFill="1" applyBorder="1" applyAlignment="1">
      <alignment horizontal="center"/>
    </xf>
    <xf numFmtId="1" fontId="31" fillId="2" borderId="41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 vertical="center"/>
    </xf>
    <xf numFmtId="0" fontId="24" fillId="2" borderId="5" xfId="0" applyFont="1" applyFill="1" applyBorder="1"/>
    <xf numFmtId="1" fontId="31" fillId="2" borderId="11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" fontId="32" fillId="9" borderId="5" xfId="0" applyNumberFormat="1" applyFont="1" applyFill="1" applyBorder="1" applyAlignment="1">
      <alignment horizontal="center" vertical="center"/>
    </xf>
    <xf numFmtId="164" fontId="32" fillId="9" borderId="5" xfId="0" applyNumberFormat="1" applyFont="1" applyFill="1" applyBorder="1" applyAlignment="1">
      <alignment horizontal="center"/>
    </xf>
    <xf numFmtId="0" fontId="32" fillId="9" borderId="5" xfId="0" applyFont="1" applyFill="1" applyBorder="1" applyAlignment="1">
      <alignment horizontal="center"/>
    </xf>
    <xf numFmtId="49" fontId="41" fillId="7" borderId="21" xfId="0" applyNumberFormat="1" applyFont="1" applyFill="1" applyBorder="1" applyAlignment="1">
      <alignment horizontal="center" vertical="center"/>
    </xf>
    <xf numFmtId="49" fontId="41" fillId="7" borderId="5" xfId="0" applyNumberFormat="1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/>
    </xf>
    <xf numFmtId="0" fontId="41" fillId="7" borderId="5" xfId="0" applyFont="1" applyFill="1" applyBorder="1" applyAlignment="1">
      <alignment horizontal="center"/>
    </xf>
    <xf numFmtId="0" fontId="41" fillId="7" borderId="5" xfId="0" applyFont="1" applyFill="1" applyBorder="1"/>
    <xf numFmtId="164" fontId="42" fillId="7" borderId="5" xfId="0" applyNumberFormat="1" applyFont="1" applyFill="1" applyBorder="1" applyAlignment="1">
      <alignment horizontal="center"/>
    </xf>
    <xf numFmtId="1" fontId="31" fillId="7" borderId="5" xfId="0" applyNumberFormat="1" applyFont="1" applyFill="1" applyBorder="1" applyAlignment="1">
      <alignment horizontal="center"/>
    </xf>
    <xf numFmtId="0" fontId="41" fillId="7" borderId="1" xfId="0" applyFont="1" applyFill="1" applyBorder="1" applyAlignment="1"/>
    <xf numFmtId="0" fontId="43" fillId="7" borderId="5" xfId="0" applyFont="1" applyFill="1" applyBorder="1" applyAlignment="1"/>
    <xf numFmtId="0" fontId="43" fillId="7" borderId="5" xfId="0" applyFont="1" applyFill="1" applyBorder="1"/>
    <xf numFmtId="1" fontId="44" fillId="7" borderId="5" xfId="0" applyNumberFormat="1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164" fontId="44" fillId="7" borderId="5" xfId="0" applyNumberFormat="1" applyFont="1" applyFill="1" applyBorder="1" applyAlignment="1">
      <alignment horizontal="center"/>
    </xf>
    <xf numFmtId="49" fontId="24" fillId="7" borderId="21" xfId="0" applyNumberFormat="1" applyFont="1" applyFill="1" applyBorder="1" applyAlignment="1">
      <alignment horizontal="center" vertical="center"/>
    </xf>
    <xf numFmtId="0" fontId="24" fillId="7" borderId="5" xfId="0" applyFont="1" applyFill="1" applyBorder="1"/>
    <xf numFmtId="164" fontId="31" fillId="7" borderId="5" xfId="0" applyNumberFormat="1" applyFont="1" applyFill="1" applyBorder="1" applyAlignment="1">
      <alignment horizontal="center"/>
    </xf>
    <xf numFmtId="0" fontId="24" fillId="7" borderId="1" xfId="0" applyFont="1" applyFill="1" applyBorder="1" applyAlignment="1"/>
    <xf numFmtId="0" fontId="32" fillId="7" borderId="5" xfId="0" applyFont="1" applyFill="1" applyBorder="1" applyAlignment="1"/>
    <xf numFmtId="1" fontId="8" fillId="7" borderId="5" xfId="0" applyNumberFormat="1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/>
    </xf>
    <xf numFmtId="1" fontId="8" fillId="8" borderId="5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 vertical="center"/>
    </xf>
    <xf numFmtId="49" fontId="31" fillId="2" borderId="24" xfId="0" applyNumberFormat="1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1" xfId="0" applyFont="1" applyFill="1" applyBorder="1" applyAlignment="1"/>
    <xf numFmtId="0" fontId="8" fillId="9" borderId="5" xfId="0" applyFont="1" applyFill="1" applyBorder="1" applyAlignment="1"/>
    <xf numFmtId="0" fontId="8" fillId="9" borderId="5" xfId="0" applyFont="1" applyFill="1" applyBorder="1"/>
    <xf numFmtId="16" fontId="31" fillId="2" borderId="16" xfId="0" applyNumberFormat="1" applyFont="1" applyFill="1" applyBorder="1" applyAlignment="1">
      <alignment horizontal="center" vertical="center"/>
    </xf>
    <xf numFmtId="16" fontId="31" fillId="2" borderId="15" xfId="0" applyNumberFormat="1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16" fontId="31" fillId="2" borderId="37" xfId="0" applyNumberFormat="1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64" fontId="8" fillId="9" borderId="5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39" fillId="2" borderId="28" xfId="0" applyFont="1" applyFill="1" applyBorder="1" applyAlignment="1">
      <alignment vertical="center"/>
    </xf>
    <xf numFmtId="0" fontId="31" fillId="2" borderId="28" xfId="0" applyFont="1" applyFill="1" applyBorder="1" applyAlignment="1">
      <alignment horizontal="center"/>
    </xf>
    <xf numFmtId="16" fontId="31" fillId="2" borderId="20" xfId="0" applyNumberFormat="1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/>
    </xf>
    <xf numFmtId="0" fontId="31" fillId="2" borderId="27" xfId="0" applyFont="1" applyFill="1" applyBorder="1" applyAlignment="1">
      <alignment horizontal="center"/>
    </xf>
    <xf numFmtId="0" fontId="39" fillId="2" borderId="2" xfId="0" applyFont="1" applyFill="1" applyBorder="1" applyAlignment="1">
      <alignment vertical="center"/>
    </xf>
    <xf numFmtId="164" fontId="8" fillId="8" borderId="5" xfId="0" applyNumberFormat="1" applyFont="1" applyFill="1" applyBorder="1" applyAlignment="1">
      <alignment horizontal="center"/>
    </xf>
    <xf numFmtId="0" fontId="50" fillId="2" borderId="5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/>
    </xf>
    <xf numFmtId="0" fontId="45" fillId="2" borderId="37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16" fontId="31" fillId="2" borderId="5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left"/>
    </xf>
    <xf numFmtId="49" fontId="24" fillId="2" borderId="43" xfId="0" applyNumberFormat="1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/>
    </xf>
    <xf numFmtId="0" fontId="24" fillId="2" borderId="44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164" fontId="23" fillId="2" borderId="30" xfId="0" applyNumberFormat="1" applyFont="1" applyFill="1" applyBorder="1" applyAlignment="1">
      <alignment horizontal="center"/>
    </xf>
    <xf numFmtId="1" fontId="23" fillId="2" borderId="30" xfId="0" applyNumberFormat="1" applyFont="1" applyFill="1" applyBorder="1" applyAlignment="1">
      <alignment horizontal="center"/>
    </xf>
    <xf numFmtId="0" fontId="24" fillId="2" borderId="44" xfId="0" applyFont="1" applyFill="1" applyBorder="1" applyAlignment="1"/>
    <xf numFmtId="0" fontId="40" fillId="8" borderId="5" xfId="0" applyFont="1" applyFill="1" applyBorder="1" applyAlignment="1">
      <alignment horizontal="center" vertical="center"/>
    </xf>
    <xf numFmtId="0" fontId="32" fillId="2" borderId="36" xfId="0" applyFont="1" applyFill="1" applyBorder="1" applyAlignment="1"/>
    <xf numFmtId="0" fontId="32" fillId="2" borderId="10" xfId="0" applyFont="1" applyFill="1" applyBorder="1" applyAlignment="1"/>
    <xf numFmtId="0" fontId="32" fillId="2" borderId="0" xfId="0" applyFont="1" applyFill="1" applyAlignment="1">
      <alignment horizontal="center" vertical="center"/>
    </xf>
    <xf numFmtId="164" fontId="32" fillId="2" borderId="0" xfId="0" applyNumberFormat="1" applyFont="1" applyFill="1"/>
    <xf numFmtId="1" fontId="32" fillId="2" borderId="0" xfId="0" applyNumberFormat="1" applyFont="1" applyFill="1"/>
    <xf numFmtId="0" fontId="32" fillId="2" borderId="0" xfId="0" applyFont="1" applyFill="1" applyAlignment="1"/>
    <xf numFmtId="0" fontId="8" fillId="2" borderId="0" xfId="0" applyFont="1" applyFill="1" applyAlignment="1">
      <alignment vertical="center"/>
    </xf>
    <xf numFmtId="1" fontId="40" fillId="8" borderId="0" xfId="0" applyNumberFormat="1" applyFont="1" applyFill="1" applyAlignment="1">
      <alignment horizontal="center" vertical="center"/>
    </xf>
    <xf numFmtId="0" fontId="9" fillId="8" borderId="0" xfId="0" applyFont="1" applyFill="1"/>
    <xf numFmtId="164" fontId="18" fillId="8" borderId="0" xfId="0" applyNumberFormat="1" applyFont="1" applyFill="1"/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278"/>
  <sheetViews>
    <sheetView tabSelected="1" zoomScale="70" zoomScaleNormal="70" workbookViewId="0">
      <pane ySplit="9" topLeftCell="A10" activePane="bottomLeft" state="frozen"/>
      <selection pane="bottomLeft" activeCell="AG154" sqref="AG154"/>
    </sheetView>
  </sheetViews>
  <sheetFormatPr defaultRowHeight="15" outlineLevelRow="1" outlineLevelCol="1"/>
  <cols>
    <col min="1" max="1" width="9.140625" style="23"/>
    <col min="2" max="2" width="25.42578125" style="23" customWidth="1"/>
    <col min="3" max="3" width="12.42578125" style="23" customWidth="1"/>
    <col min="4" max="4" width="17" style="23" customWidth="1"/>
    <col min="5" max="5" width="26.7109375" style="23" customWidth="1"/>
    <col min="6" max="6" width="26.42578125" style="23" customWidth="1"/>
    <col min="7" max="7" width="18.85546875" style="23" customWidth="1"/>
    <col min="8" max="10" width="9.140625" style="23"/>
    <col min="11" max="11" width="19.28515625" style="23" customWidth="1"/>
    <col min="12" max="13" width="9.140625" style="23" customWidth="1"/>
    <col min="14" max="14" width="9.140625" style="23" hidden="1" customWidth="1" outlineLevel="1"/>
    <col min="15" max="15" width="9.140625" style="23" customWidth="1" collapsed="1"/>
    <col min="16" max="16" width="9.140625" style="23" customWidth="1"/>
    <col min="17" max="17" width="9.140625" style="23"/>
    <col min="18" max="18" width="11.7109375" style="23" customWidth="1"/>
    <col min="19" max="23" width="9.140625" hidden="1" customWidth="1" outlineLevel="1"/>
    <col min="24" max="24" width="9.140625" style="23" hidden="1" customWidth="1" outlineLevel="1"/>
    <col min="25" max="25" width="24.7109375" style="23" customWidth="1" collapsed="1"/>
    <col min="26" max="16384" width="9.140625" style="23"/>
  </cols>
  <sheetData>
    <row r="4" spans="2:25" ht="20.25">
      <c r="C4" s="98" t="s">
        <v>26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2:25">
      <c r="C5" s="9" t="s">
        <v>0</v>
      </c>
      <c r="D5" s="9"/>
      <c r="E5" s="9"/>
      <c r="F5" s="9"/>
      <c r="G5" s="9"/>
      <c r="H5" s="9"/>
      <c r="I5" s="9"/>
      <c r="J5" s="21"/>
      <c r="K5" s="9"/>
      <c r="L5" s="9"/>
      <c r="M5" s="9"/>
      <c r="N5" s="9"/>
      <c r="O5" s="9"/>
      <c r="P5" s="22"/>
      <c r="Q5" s="22"/>
      <c r="S5" s="23"/>
      <c r="T5" s="23"/>
      <c r="U5" s="23"/>
      <c r="V5" s="23"/>
      <c r="W5" s="23"/>
    </row>
    <row r="6" spans="2:25">
      <c r="C6" s="9"/>
      <c r="D6" s="9"/>
      <c r="E6" s="9"/>
      <c r="F6" s="9"/>
      <c r="G6" s="9"/>
      <c r="H6" s="9"/>
      <c r="I6" s="9"/>
      <c r="J6" s="21"/>
      <c r="K6" s="9"/>
      <c r="L6" s="9"/>
      <c r="M6" s="9"/>
      <c r="N6" s="9"/>
      <c r="O6" s="9"/>
      <c r="P6" s="22"/>
      <c r="Q6" s="22"/>
      <c r="S6" s="23"/>
      <c r="T6" s="23"/>
      <c r="U6" s="23"/>
      <c r="V6" s="23"/>
      <c r="W6" s="23"/>
    </row>
    <row r="7" spans="2:25" ht="39.75" customHeight="1">
      <c r="B7" s="99" t="s">
        <v>27</v>
      </c>
      <c r="C7" s="103" t="s">
        <v>16</v>
      </c>
      <c r="D7" s="103" t="s">
        <v>14</v>
      </c>
      <c r="E7" s="102" t="s">
        <v>15</v>
      </c>
      <c r="F7" s="102" t="s">
        <v>17</v>
      </c>
      <c r="G7" s="102" t="s">
        <v>19</v>
      </c>
      <c r="H7" s="102" t="s">
        <v>20</v>
      </c>
      <c r="I7" s="102" t="s">
        <v>24</v>
      </c>
      <c r="J7" s="102" t="s">
        <v>25</v>
      </c>
      <c r="K7" s="102" t="s">
        <v>18</v>
      </c>
      <c r="L7" s="102" t="s">
        <v>1</v>
      </c>
      <c r="M7" s="102" t="s">
        <v>2</v>
      </c>
      <c r="N7" s="94" t="s">
        <v>36</v>
      </c>
      <c r="O7" s="1"/>
      <c r="P7" s="1"/>
      <c r="Q7" s="101" t="s">
        <v>21</v>
      </c>
      <c r="R7" s="101"/>
      <c r="S7" s="92" t="s">
        <v>35</v>
      </c>
      <c r="T7" s="93"/>
      <c r="U7" s="93"/>
      <c r="V7" s="93"/>
      <c r="W7" s="93"/>
      <c r="X7" s="92" t="s">
        <v>34</v>
      </c>
      <c r="Y7" s="96" t="s">
        <v>202</v>
      </c>
    </row>
    <row r="8" spans="2:25" ht="28.5">
      <c r="B8" s="100"/>
      <c r="C8" s="103"/>
      <c r="D8" s="103"/>
      <c r="E8" s="102"/>
      <c r="F8" s="102"/>
      <c r="G8" s="102"/>
      <c r="H8" s="102"/>
      <c r="I8" s="102"/>
      <c r="J8" s="102"/>
      <c r="K8" s="102"/>
      <c r="L8" s="102"/>
      <c r="M8" s="102"/>
      <c r="N8" s="95"/>
      <c r="O8" s="1" t="s">
        <v>3</v>
      </c>
      <c r="P8" s="1" t="s">
        <v>4</v>
      </c>
      <c r="Q8" s="1" t="s">
        <v>23</v>
      </c>
      <c r="R8" s="1" t="s">
        <v>22</v>
      </c>
      <c r="S8" s="38" t="s">
        <v>29</v>
      </c>
      <c r="T8" s="38" t="s">
        <v>30</v>
      </c>
      <c r="U8" s="39" t="s">
        <v>31</v>
      </c>
      <c r="V8" s="38" t="s">
        <v>32</v>
      </c>
      <c r="W8" s="38" t="s">
        <v>33</v>
      </c>
      <c r="X8" s="93"/>
      <c r="Y8" s="97"/>
    </row>
    <row r="9" spans="2:25">
      <c r="B9" s="32">
        <v>1</v>
      </c>
      <c r="C9" s="32">
        <v>2</v>
      </c>
      <c r="D9" s="27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9">
        <v>9</v>
      </c>
      <c r="K9" s="28">
        <v>10</v>
      </c>
      <c r="L9" s="28">
        <v>13</v>
      </c>
      <c r="M9" s="28">
        <v>14</v>
      </c>
      <c r="N9" s="28"/>
      <c r="O9" s="28">
        <v>15</v>
      </c>
      <c r="P9" s="30">
        <v>16</v>
      </c>
      <c r="Q9" s="30">
        <v>11</v>
      </c>
      <c r="R9" s="31">
        <v>12</v>
      </c>
      <c r="S9" s="40"/>
      <c r="T9" s="40"/>
      <c r="U9" s="40"/>
      <c r="V9" s="40"/>
      <c r="W9" s="40"/>
      <c r="X9" s="40"/>
      <c r="Y9" s="81"/>
    </row>
    <row r="10" spans="2:25">
      <c r="B10" s="2" t="s">
        <v>28</v>
      </c>
      <c r="C10" s="33" t="s">
        <v>56</v>
      </c>
      <c r="D10" s="73">
        <v>44210</v>
      </c>
      <c r="E10" s="7" t="s">
        <v>97</v>
      </c>
      <c r="F10" s="12" t="s">
        <v>10</v>
      </c>
      <c r="G10" s="12" t="s">
        <v>37</v>
      </c>
      <c r="H10" s="3">
        <v>12</v>
      </c>
      <c r="I10" s="3" t="s">
        <v>57</v>
      </c>
      <c r="J10" s="3">
        <v>0.7</v>
      </c>
      <c r="K10" s="12" t="s">
        <v>9</v>
      </c>
      <c r="L10" s="3">
        <v>13</v>
      </c>
      <c r="M10" s="3">
        <v>14</v>
      </c>
      <c r="N10" s="3"/>
      <c r="O10" s="14">
        <v>27</v>
      </c>
      <c r="P10" s="11">
        <v>16</v>
      </c>
      <c r="Q10" s="11">
        <v>43</v>
      </c>
      <c r="R10" s="4">
        <v>27</v>
      </c>
      <c r="S10" s="40"/>
      <c r="T10" s="40"/>
      <c r="U10" s="40"/>
      <c r="V10" s="40"/>
      <c r="W10" s="40">
        <f>S10+T10+V10+U10</f>
        <v>0</v>
      </c>
      <c r="X10" s="40"/>
      <c r="Y10" s="81" t="s">
        <v>206</v>
      </c>
    </row>
    <row r="11" spans="2:25">
      <c r="B11" s="2" t="s">
        <v>28</v>
      </c>
      <c r="C11" s="33" t="s">
        <v>58</v>
      </c>
      <c r="D11" s="73">
        <v>44211</v>
      </c>
      <c r="E11" s="7" t="s">
        <v>97</v>
      </c>
      <c r="F11" s="12" t="s">
        <v>10</v>
      </c>
      <c r="G11" s="12" t="s">
        <v>37</v>
      </c>
      <c r="H11" s="3">
        <v>12</v>
      </c>
      <c r="I11" s="3" t="s">
        <v>54</v>
      </c>
      <c r="J11" s="3">
        <v>0.6</v>
      </c>
      <c r="K11" s="12" t="s">
        <v>9</v>
      </c>
      <c r="L11" s="3">
        <v>87</v>
      </c>
      <c r="M11" s="3">
        <v>125</v>
      </c>
      <c r="N11" s="12"/>
      <c r="O11" s="14">
        <v>212</v>
      </c>
      <c r="P11" s="11">
        <v>31</v>
      </c>
      <c r="Q11" s="11">
        <v>243</v>
      </c>
      <c r="R11" s="79">
        <v>212</v>
      </c>
      <c r="S11" s="40"/>
      <c r="T11" s="40"/>
      <c r="U11" s="40"/>
      <c r="V11" s="40"/>
      <c r="W11" s="40">
        <f t="shared" ref="W11" si="0">S11+T11+V11+U11</f>
        <v>0</v>
      </c>
      <c r="X11" s="40"/>
      <c r="Y11" s="81" t="s">
        <v>206</v>
      </c>
    </row>
    <row r="12" spans="2:25">
      <c r="B12" s="43" t="s">
        <v>28</v>
      </c>
      <c r="C12" s="33" t="s">
        <v>58</v>
      </c>
      <c r="D12" s="73">
        <v>44211</v>
      </c>
      <c r="E12" s="7" t="s">
        <v>97</v>
      </c>
      <c r="F12" s="12" t="s">
        <v>10</v>
      </c>
      <c r="G12" s="12" t="s">
        <v>37</v>
      </c>
      <c r="H12" s="3">
        <v>15</v>
      </c>
      <c r="I12" s="3" t="s">
        <v>43</v>
      </c>
      <c r="J12" s="3">
        <v>1</v>
      </c>
      <c r="K12" s="12" t="s">
        <v>9</v>
      </c>
      <c r="L12" s="3">
        <v>66</v>
      </c>
      <c r="M12" s="3">
        <v>128</v>
      </c>
      <c r="N12" s="12"/>
      <c r="O12" s="14">
        <v>194</v>
      </c>
      <c r="P12" s="11">
        <v>24</v>
      </c>
      <c r="Q12" s="11">
        <v>218</v>
      </c>
      <c r="R12" s="79">
        <v>194</v>
      </c>
      <c r="S12" s="40"/>
      <c r="T12" s="40"/>
      <c r="U12" s="40"/>
      <c r="V12" s="40"/>
      <c r="W12" s="40"/>
      <c r="X12" s="40"/>
      <c r="Y12" s="81" t="s">
        <v>206</v>
      </c>
    </row>
    <row r="13" spans="2:25">
      <c r="B13" s="43" t="s">
        <v>28</v>
      </c>
      <c r="C13" s="33" t="s">
        <v>59</v>
      </c>
      <c r="D13" s="73">
        <v>44221</v>
      </c>
      <c r="E13" s="7" t="s">
        <v>97</v>
      </c>
      <c r="F13" s="12" t="s">
        <v>5</v>
      </c>
      <c r="G13" s="12" t="s">
        <v>39</v>
      </c>
      <c r="H13" s="3">
        <v>12</v>
      </c>
      <c r="I13" s="3" t="s">
        <v>50</v>
      </c>
      <c r="J13" s="3">
        <v>1</v>
      </c>
      <c r="K13" s="12" t="s">
        <v>12</v>
      </c>
      <c r="L13" s="3">
        <v>140</v>
      </c>
      <c r="M13" s="3">
        <v>236</v>
      </c>
      <c r="N13" s="12"/>
      <c r="O13" s="14">
        <v>376</v>
      </c>
      <c r="P13" s="11">
        <v>50</v>
      </c>
      <c r="Q13" s="11">
        <v>426</v>
      </c>
      <c r="R13" s="79">
        <v>376</v>
      </c>
      <c r="S13" s="40"/>
      <c r="T13" s="40"/>
      <c r="U13" s="40"/>
      <c r="V13" s="40"/>
      <c r="W13" s="40"/>
      <c r="X13" s="40"/>
      <c r="Y13" s="81" t="s">
        <v>203</v>
      </c>
    </row>
    <row r="14" spans="2:25">
      <c r="B14" s="43" t="s">
        <v>28</v>
      </c>
      <c r="C14" s="33" t="s">
        <v>59</v>
      </c>
      <c r="D14" s="73">
        <v>44221</v>
      </c>
      <c r="E14" s="7" t="s">
        <v>97</v>
      </c>
      <c r="F14" s="12" t="s">
        <v>5</v>
      </c>
      <c r="G14" s="12" t="s">
        <v>39</v>
      </c>
      <c r="H14" s="3">
        <v>22</v>
      </c>
      <c r="I14" s="3" t="s">
        <v>47</v>
      </c>
      <c r="J14" s="3">
        <v>1</v>
      </c>
      <c r="K14" s="12" t="s">
        <v>12</v>
      </c>
      <c r="L14" s="3">
        <v>136</v>
      </c>
      <c r="M14" s="3">
        <v>172</v>
      </c>
      <c r="N14" s="12"/>
      <c r="O14" s="14">
        <v>308</v>
      </c>
      <c r="P14" s="11">
        <v>54</v>
      </c>
      <c r="Q14" s="11">
        <v>362</v>
      </c>
      <c r="R14" s="79">
        <v>308</v>
      </c>
      <c r="S14" s="40"/>
      <c r="T14" s="40"/>
      <c r="U14" s="40"/>
      <c r="V14" s="40"/>
      <c r="W14" s="40"/>
      <c r="X14" s="40"/>
      <c r="Y14" s="81" t="s">
        <v>203</v>
      </c>
    </row>
    <row r="15" spans="2:25">
      <c r="B15" s="44" t="s">
        <v>28</v>
      </c>
      <c r="C15" s="33" t="s">
        <v>59</v>
      </c>
      <c r="D15" s="73">
        <v>44221</v>
      </c>
      <c r="E15" s="7" t="s">
        <v>97</v>
      </c>
      <c r="F15" s="12" t="s">
        <v>5</v>
      </c>
      <c r="G15" s="12" t="s">
        <v>39</v>
      </c>
      <c r="H15" s="3">
        <v>27</v>
      </c>
      <c r="I15" s="3" t="s">
        <v>60</v>
      </c>
      <c r="J15" s="3">
        <v>1</v>
      </c>
      <c r="K15" s="12" t="s">
        <v>12</v>
      </c>
      <c r="L15" s="3">
        <v>48</v>
      </c>
      <c r="M15" s="3">
        <v>200</v>
      </c>
      <c r="N15" s="12"/>
      <c r="O15" s="14">
        <v>248</v>
      </c>
      <c r="P15" s="11">
        <v>37</v>
      </c>
      <c r="Q15" s="11">
        <v>285</v>
      </c>
      <c r="R15" s="79">
        <v>248</v>
      </c>
      <c r="S15" s="40"/>
      <c r="T15" s="40"/>
      <c r="U15" s="40"/>
      <c r="V15" s="40"/>
      <c r="W15" s="40"/>
      <c r="X15" s="40"/>
      <c r="Y15" s="81" t="s">
        <v>203</v>
      </c>
    </row>
    <row r="16" spans="2:25">
      <c r="B16" s="44" t="s">
        <v>28</v>
      </c>
      <c r="C16" s="33" t="s">
        <v>61</v>
      </c>
      <c r="D16" s="73">
        <v>44221</v>
      </c>
      <c r="E16" s="7" t="s">
        <v>97</v>
      </c>
      <c r="F16" s="12" t="s">
        <v>6</v>
      </c>
      <c r="G16" s="12" t="s">
        <v>39</v>
      </c>
      <c r="H16" s="3">
        <v>28</v>
      </c>
      <c r="I16" s="3" t="s">
        <v>44</v>
      </c>
      <c r="J16" s="3">
        <v>1</v>
      </c>
      <c r="K16" s="12" t="s">
        <v>12</v>
      </c>
      <c r="L16" s="3">
        <v>183</v>
      </c>
      <c r="M16" s="3">
        <v>232</v>
      </c>
      <c r="N16" s="12"/>
      <c r="O16" s="14">
        <v>415</v>
      </c>
      <c r="P16" s="11">
        <v>87</v>
      </c>
      <c r="Q16" s="11">
        <v>502</v>
      </c>
      <c r="R16" s="79">
        <v>415</v>
      </c>
      <c r="S16" s="40"/>
      <c r="T16" s="40"/>
      <c r="U16" s="40"/>
      <c r="V16" s="40"/>
      <c r="W16" s="40"/>
      <c r="X16" s="40"/>
      <c r="Y16" s="81" t="s">
        <v>204</v>
      </c>
    </row>
    <row r="17" spans="2:25">
      <c r="B17" s="44" t="s">
        <v>28</v>
      </c>
      <c r="C17" s="33" t="s">
        <v>62</v>
      </c>
      <c r="D17" s="73">
        <v>44211</v>
      </c>
      <c r="E17" s="7" t="s">
        <v>97</v>
      </c>
      <c r="F17" s="12" t="s">
        <v>6</v>
      </c>
      <c r="G17" s="12" t="s">
        <v>39</v>
      </c>
      <c r="H17" s="3">
        <v>5</v>
      </c>
      <c r="I17" s="3" t="s">
        <v>63</v>
      </c>
      <c r="J17" s="3">
        <v>1</v>
      </c>
      <c r="K17" s="12" t="s">
        <v>12</v>
      </c>
      <c r="L17" s="3">
        <v>45</v>
      </c>
      <c r="M17" s="3">
        <v>54</v>
      </c>
      <c r="N17" s="12"/>
      <c r="O17" s="14">
        <v>99</v>
      </c>
      <c r="P17" s="11">
        <v>13</v>
      </c>
      <c r="Q17" s="11">
        <v>112</v>
      </c>
      <c r="R17" s="79">
        <v>99</v>
      </c>
      <c r="S17" s="40"/>
      <c r="T17" s="40"/>
      <c r="U17" s="40"/>
      <c r="V17" s="40"/>
      <c r="W17" s="40"/>
      <c r="X17" s="40"/>
      <c r="Y17" s="81" t="s">
        <v>204</v>
      </c>
    </row>
    <row r="18" spans="2:25">
      <c r="B18" s="44" t="s">
        <v>28</v>
      </c>
      <c r="C18" s="33" t="s">
        <v>62</v>
      </c>
      <c r="D18" s="73">
        <v>44211</v>
      </c>
      <c r="E18" s="7" t="s">
        <v>97</v>
      </c>
      <c r="F18" s="12" t="s">
        <v>6</v>
      </c>
      <c r="G18" s="12" t="s">
        <v>39</v>
      </c>
      <c r="H18" s="3">
        <v>5</v>
      </c>
      <c r="I18" s="3" t="s">
        <v>64</v>
      </c>
      <c r="J18" s="3">
        <v>0.9</v>
      </c>
      <c r="K18" s="12" t="s">
        <v>12</v>
      </c>
      <c r="L18" s="3">
        <v>69</v>
      </c>
      <c r="M18" s="3">
        <v>112</v>
      </c>
      <c r="N18" s="15"/>
      <c r="O18" s="14">
        <v>181</v>
      </c>
      <c r="P18" s="11">
        <v>30</v>
      </c>
      <c r="Q18" s="11">
        <v>211</v>
      </c>
      <c r="R18" s="79">
        <v>181</v>
      </c>
      <c r="S18" s="40"/>
      <c r="T18" s="40"/>
      <c r="U18" s="40"/>
      <c r="V18" s="40"/>
      <c r="W18" s="40"/>
      <c r="X18" s="40"/>
      <c r="Y18" s="81" t="s">
        <v>204</v>
      </c>
    </row>
    <row r="19" spans="2:25">
      <c r="B19" s="44" t="s">
        <v>28</v>
      </c>
      <c r="C19" s="33" t="s">
        <v>65</v>
      </c>
      <c r="D19" s="73">
        <v>44238</v>
      </c>
      <c r="E19" s="7" t="s">
        <v>97</v>
      </c>
      <c r="F19" s="12" t="s">
        <v>6</v>
      </c>
      <c r="G19" s="12" t="s">
        <v>39</v>
      </c>
      <c r="H19" s="3">
        <v>5</v>
      </c>
      <c r="I19" s="3" t="s">
        <v>66</v>
      </c>
      <c r="J19" s="3">
        <v>1</v>
      </c>
      <c r="K19" s="12" t="s">
        <v>12</v>
      </c>
      <c r="L19" s="3">
        <v>67</v>
      </c>
      <c r="M19" s="3">
        <v>92</v>
      </c>
      <c r="N19" s="12"/>
      <c r="O19" s="14">
        <v>159</v>
      </c>
      <c r="P19" s="11">
        <v>26</v>
      </c>
      <c r="Q19" s="11">
        <v>185</v>
      </c>
      <c r="R19" s="79">
        <v>159</v>
      </c>
      <c r="S19" s="40"/>
      <c r="T19" s="40"/>
      <c r="U19" s="40"/>
      <c r="V19" s="40"/>
      <c r="W19" s="40"/>
      <c r="X19" s="40"/>
      <c r="Y19" s="81" t="s">
        <v>204</v>
      </c>
    </row>
    <row r="20" spans="2:25">
      <c r="B20" s="44" t="s">
        <v>28</v>
      </c>
      <c r="C20" s="33" t="s">
        <v>65</v>
      </c>
      <c r="D20" s="73">
        <v>44238</v>
      </c>
      <c r="E20" s="7" t="s">
        <v>97</v>
      </c>
      <c r="F20" s="12" t="s">
        <v>6</v>
      </c>
      <c r="G20" s="12" t="s">
        <v>39</v>
      </c>
      <c r="H20" s="3">
        <v>5</v>
      </c>
      <c r="I20" s="3" t="s">
        <v>67</v>
      </c>
      <c r="J20" s="3">
        <v>0.9</v>
      </c>
      <c r="K20" s="12" t="s">
        <v>12</v>
      </c>
      <c r="L20" s="3">
        <v>71</v>
      </c>
      <c r="M20" s="3">
        <v>105</v>
      </c>
      <c r="N20" s="3"/>
      <c r="O20" s="14">
        <v>176</v>
      </c>
      <c r="P20" s="11">
        <v>29</v>
      </c>
      <c r="Q20" s="11">
        <v>205</v>
      </c>
      <c r="R20" s="79">
        <v>176</v>
      </c>
      <c r="S20" s="40"/>
      <c r="T20" s="40"/>
      <c r="U20" s="40"/>
      <c r="V20" s="40"/>
      <c r="W20" s="40"/>
      <c r="X20" s="40"/>
      <c r="Y20" s="81" t="s">
        <v>204</v>
      </c>
    </row>
    <row r="21" spans="2:25">
      <c r="B21" s="44" t="s">
        <v>28</v>
      </c>
      <c r="C21" s="33" t="s">
        <v>65</v>
      </c>
      <c r="D21" s="73">
        <v>44238</v>
      </c>
      <c r="E21" s="7" t="s">
        <v>97</v>
      </c>
      <c r="F21" s="12" t="s">
        <v>6</v>
      </c>
      <c r="G21" s="12" t="s">
        <v>39</v>
      </c>
      <c r="H21" s="3">
        <v>5</v>
      </c>
      <c r="I21" s="3" t="s">
        <v>68</v>
      </c>
      <c r="J21" s="3">
        <v>0.9</v>
      </c>
      <c r="K21" s="12" t="s">
        <v>12</v>
      </c>
      <c r="L21" s="3">
        <v>62</v>
      </c>
      <c r="M21" s="3">
        <v>113</v>
      </c>
      <c r="N21" s="3"/>
      <c r="O21" s="14">
        <v>175</v>
      </c>
      <c r="P21" s="11">
        <v>28</v>
      </c>
      <c r="Q21" s="11">
        <v>203</v>
      </c>
      <c r="R21" s="79">
        <v>175</v>
      </c>
      <c r="S21" s="40"/>
      <c r="T21" s="40"/>
      <c r="U21" s="40"/>
      <c r="V21" s="40"/>
      <c r="W21" s="40"/>
      <c r="X21" s="40"/>
      <c r="Y21" s="81" t="s">
        <v>204</v>
      </c>
    </row>
    <row r="22" spans="2:25">
      <c r="B22" s="44" t="s">
        <v>28</v>
      </c>
      <c r="C22" s="33" t="s">
        <v>65</v>
      </c>
      <c r="D22" s="73">
        <v>44238</v>
      </c>
      <c r="E22" s="7" t="s">
        <v>97</v>
      </c>
      <c r="F22" s="12" t="s">
        <v>6</v>
      </c>
      <c r="G22" s="12" t="s">
        <v>39</v>
      </c>
      <c r="H22" s="3">
        <v>5</v>
      </c>
      <c r="I22" s="3" t="s">
        <v>69</v>
      </c>
      <c r="J22" s="3">
        <v>0.9</v>
      </c>
      <c r="K22" s="12" t="s">
        <v>12</v>
      </c>
      <c r="L22" s="3">
        <v>116</v>
      </c>
      <c r="M22" s="3">
        <v>116</v>
      </c>
      <c r="N22" s="3"/>
      <c r="O22" s="14">
        <v>232</v>
      </c>
      <c r="P22" s="11">
        <v>41</v>
      </c>
      <c r="Q22" s="11">
        <v>273</v>
      </c>
      <c r="R22" s="79">
        <v>232</v>
      </c>
      <c r="S22" s="40"/>
      <c r="T22" s="40"/>
      <c r="U22" s="40"/>
      <c r="V22" s="40"/>
      <c r="W22" s="40"/>
      <c r="X22" s="40"/>
      <c r="Y22" s="81" t="s">
        <v>204</v>
      </c>
    </row>
    <row r="23" spans="2:25">
      <c r="B23" s="45" t="s">
        <v>28</v>
      </c>
      <c r="C23" s="33" t="s">
        <v>70</v>
      </c>
      <c r="D23" s="73">
        <v>44210</v>
      </c>
      <c r="E23" s="7" t="s">
        <v>97</v>
      </c>
      <c r="F23" s="12" t="s">
        <v>8</v>
      </c>
      <c r="G23" s="12" t="s">
        <v>39</v>
      </c>
      <c r="H23" s="3">
        <v>18</v>
      </c>
      <c r="I23" s="3" t="s">
        <v>53</v>
      </c>
      <c r="J23" s="3">
        <v>0.6</v>
      </c>
      <c r="K23" s="12" t="s">
        <v>12</v>
      </c>
      <c r="L23" s="3">
        <v>91</v>
      </c>
      <c r="M23" s="3">
        <v>113</v>
      </c>
      <c r="N23" s="3"/>
      <c r="O23" s="14">
        <v>204</v>
      </c>
      <c r="P23" s="11">
        <v>35</v>
      </c>
      <c r="Q23" s="11">
        <v>239</v>
      </c>
      <c r="R23" s="79">
        <v>204</v>
      </c>
      <c r="S23" s="40"/>
      <c r="T23" s="40"/>
      <c r="U23" s="40"/>
      <c r="V23" s="40"/>
      <c r="W23" s="40"/>
      <c r="X23" s="40"/>
      <c r="Y23" s="81" t="s">
        <v>206</v>
      </c>
    </row>
    <row r="24" spans="2:25">
      <c r="B24" s="45" t="s">
        <v>28</v>
      </c>
      <c r="C24" s="33" t="s">
        <v>70</v>
      </c>
      <c r="D24" s="73">
        <v>44210</v>
      </c>
      <c r="E24" s="7" t="s">
        <v>97</v>
      </c>
      <c r="F24" s="12" t="s">
        <v>8</v>
      </c>
      <c r="G24" s="12" t="s">
        <v>39</v>
      </c>
      <c r="H24" s="3">
        <v>31</v>
      </c>
      <c r="I24" s="3" t="s">
        <v>71</v>
      </c>
      <c r="J24" s="3">
        <v>1</v>
      </c>
      <c r="K24" s="12" t="s">
        <v>12</v>
      </c>
      <c r="L24" s="3">
        <v>71</v>
      </c>
      <c r="M24" s="3">
        <v>81</v>
      </c>
      <c r="N24" s="17"/>
      <c r="O24" s="14">
        <v>152</v>
      </c>
      <c r="P24" s="11">
        <v>21</v>
      </c>
      <c r="Q24" s="11">
        <v>173</v>
      </c>
      <c r="R24" s="79">
        <v>152</v>
      </c>
      <c r="S24" s="40"/>
      <c r="T24" s="40"/>
      <c r="U24" s="40"/>
      <c r="V24" s="40"/>
      <c r="W24" s="40"/>
      <c r="X24" s="40"/>
      <c r="Y24" s="81" t="s">
        <v>206</v>
      </c>
    </row>
    <row r="25" spans="2:25">
      <c r="B25" s="45" t="s">
        <v>28</v>
      </c>
      <c r="C25" s="33" t="s">
        <v>70</v>
      </c>
      <c r="D25" s="73">
        <v>44210</v>
      </c>
      <c r="E25" s="7" t="s">
        <v>97</v>
      </c>
      <c r="F25" s="12" t="s">
        <v>8</v>
      </c>
      <c r="G25" s="12" t="s">
        <v>39</v>
      </c>
      <c r="H25" s="3">
        <v>31</v>
      </c>
      <c r="I25" s="3" t="s">
        <v>72</v>
      </c>
      <c r="J25" s="3">
        <v>1</v>
      </c>
      <c r="K25" s="12" t="s">
        <v>12</v>
      </c>
      <c r="L25" s="3">
        <v>118</v>
      </c>
      <c r="M25" s="3">
        <v>137</v>
      </c>
      <c r="N25" s="3"/>
      <c r="O25" s="14">
        <v>255</v>
      </c>
      <c r="P25" s="11">
        <v>36</v>
      </c>
      <c r="Q25" s="11">
        <v>291</v>
      </c>
      <c r="R25" s="79">
        <v>255</v>
      </c>
      <c r="S25" s="40"/>
      <c r="T25" s="40"/>
      <c r="U25" s="40"/>
      <c r="V25" s="40"/>
      <c r="W25" s="40"/>
      <c r="X25" s="40"/>
      <c r="Y25" s="81" t="s">
        <v>206</v>
      </c>
    </row>
    <row r="26" spans="2:25">
      <c r="B26" s="45" t="s">
        <v>28</v>
      </c>
      <c r="C26" s="33" t="s">
        <v>73</v>
      </c>
      <c r="D26" s="73">
        <v>44238</v>
      </c>
      <c r="E26" s="7" t="s">
        <v>97</v>
      </c>
      <c r="F26" s="12" t="s">
        <v>8</v>
      </c>
      <c r="G26" s="12" t="s">
        <v>39</v>
      </c>
      <c r="H26" s="3">
        <v>18</v>
      </c>
      <c r="I26" s="3" t="s">
        <v>46</v>
      </c>
      <c r="J26" s="3">
        <v>1</v>
      </c>
      <c r="K26" s="12" t="s">
        <v>12</v>
      </c>
      <c r="L26" s="3">
        <v>113</v>
      </c>
      <c r="M26" s="3">
        <v>143</v>
      </c>
      <c r="N26" s="3"/>
      <c r="O26" s="14">
        <v>256</v>
      </c>
      <c r="P26" s="11">
        <v>33</v>
      </c>
      <c r="Q26" s="11">
        <v>289</v>
      </c>
      <c r="R26" s="79">
        <v>256</v>
      </c>
      <c r="S26" s="40"/>
      <c r="T26" s="40"/>
      <c r="U26" s="40"/>
      <c r="V26" s="40"/>
      <c r="W26" s="40"/>
      <c r="X26" s="40"/>
      <c r="Y26" s="81" t="s">
        <v>206</v>
      </c>
    </row>
    <row r="27" spans="2:25">
      <c r="B27" s="45" t="s">
        <v>28</v>
      </c>
      <c r="C27" s="33" t="s">
        <v>73</v>
      </c>
      <c r="D27" s="73">
        <v>44238</v>
      </c>
      <c r="E27" s="7" t="s">
        <v>97</v>
      </c>
      <c r="F27" s="12" t="s">
        <v>8</v>
      </c>
      <c r="G27" s="12" t="s">
        <v>39</v>
      </c>
      <c r="H27" s="3">
        <v>25</v>
      </c>
      <c r="I27" s="3" t="s">
        <v>40</v>
      </c>
      <c r="J27" s="3">
        <v>1</v>
      </c>
      <c r="K27" s="12" t="s">
        <v>12</v>
      </c>
      <c r="L27" s="3">
        <v>47</v>
      </c>
      <c r="M27" s="3">
        <v>53</v>
      </c>
      <c r="N27" s="3"/>
      <c r="O27" s="14">
        <v>100</v>
      </c>
      <c r="P27" s="11">
        <v>13</v>
      </c>
      <c r="Q27" s="11">
        <v>113</v>
      </c>
      <c r="R27" s="79">
        <v>100</v>
      </c>
      <c r="S27" s="40"/>
      <c r="T27" s="40"/>
      <c r="U27" s="40"/>
      <c r="V27" s="40"/>
      <c r="W27" s="40"/>
      <c r="X27" s="40"/>
      <c r="Y27" s="81" t="s">
        <v>206</v>
      </c>
    </row>
    <row r="28" spans="2:25">
      <c r="B28" s="46" t="s">
        <v>28</v>
      </c>
      <c r="C28" s="33" t="s">
        <v>74</v>
      </c>
      <c r="D28" s="16">
        <v>44249</v>
      </c>
      <c r="E28" s="7" t="s">
        <v>97</v>
      </c>
      <c r="F28" s="3" t="s">
        <v>6</v>
      </c>
      <c r="G28" s="3" t="s">
        <v>41</v>
      </c>
      <c r="H28" s="3">
        <v>2</v>
      </c>
      <c r="I28" s="3" t="s">
        <v>75</v>
      </c>
      <c r="J28" s="3">
        <v>7.3</v>
      </c>
      <c r="K28" s="3" t="s">
        <v>12</v>
      </c>
      <c r="L28" s="11">
        <v>105</v>
      </c>
      <c r="M28" s="11">
        <v>205</v>
      </c>
      <c r="N28" s="3"/>
      <c r="O28" s="14">
        <v>310</v>
      </c>
      <c r="P28" s="11">
        <v>33</v>
      </c>
      <c r="Q28" s="11">
        <v>343</v>
      </c>
      <c r="R28" s="79">
        <v>310</v>
      </c>
      <c r="S28" s="40"/>
      <c r="T28" s="40"/>
      <c r="U28" s="40"/>
      <c r="V28" s="40"/>
      <c r="W28" s="40"/>
      <c r="X28" s="40"/>
      <c r="Y28" s="81" t="s">
        <v>204</v>
      </c>
    </row>
    <row r="29" spans="2:25">
      <c r="B29" s="46" t="s">
        <v>28</v>
      </c>
      <c r="C29" s="33" t="s">
        <v>74</v>
      </c>
      <c r="D29" s="16">
        <v>44249</v>
      </c>
      <c r="E29" s="7" t="s">
        <v>97</v>
      </c>
      <c r="F29" s="3" t="s">
        <v>6</v>
      </c>
      <c r="G29" s="3" t="s">
        <v>41</v>
      </c>
      <c r="H29" s="3">
        <v>12</v>
      </c>
      <c r="I29" s="3" t="s">
        <v>54</v>
      </c>
      <c r="J29" s="3">
        <v>3</v>
      </c>
      <c r="K29" s="3" t="s">
        <v>12</v>
      </c>
      <c r="L29" s="11">
        <v>0</v>
      </c>
      <c r="M29" s="11">
        <v>51</v>
      </c>
      <c r="N29" s="3"/>
      <c r="O29" s="14">
        <v>51</v>
      </c>
      <c r="P29" s="11">
        <v>8</v>
      </c>
      <c r="Q29" s="11">
        <v>59</v>
      </c>
      <c r="R29" s="79">
        <v>51</v>
      </c>
      <c r="S29" s="40"/>
      <c r="T29" s="40"/>
      <c r="U29" s="40"/>
      <c r="V29" s="40"/>
      <c r="W29" s="40"/>
      <c r="X29" s="40"/>
      <c r="Y29" s="81" t="s">
        <v>204</v>
      </c>
    </row>
    <row r="30" spans="2:25">
      <c r="B30" s="46" t="s">
        <v>28</v>
      </c>
      <c r="C30" s="33" t="s">
        <v>74</v>
      </c>
      <c r="D30" s="16">
        <v>44249</v>
      </c>
      <c r="E30" s="7" t="s">
        <v>97</v>
      </c>
      <c r="F30" s="3" t="s">
        <v>6</v>
      </c>
      <c r="G30" s="3" t="s">
        <v>41</v>
      </c>
      <c r="H30" s="3">
        <v>27</v>
      </c>
      <c r="I30" s="3" t="s">
        <v>76</v>
      </c>
      <c r="J30" s="3">
        <v>1.2</v>
      </c>
      <c r="K30" s="3" t="s">
        <v>12</v>
      </c>
      <c r="L30" s="11">
        <v>0</v>
      </c>
      <c r="M30" s="11">
        <v>31</v>
      </c>
      <c r="N30" s="3"/>
      <c r="O30" s="14">
        <v>31</v>
      </c>
      <c r="P30" s="11">
        <v>3</v>
      </c>
      <c r="Q30" s="11">
        <v>34</v>
      </c>
      <c r="R30" s="79">
        <v>31</v>
      </c>
      <c r="S30" s="40"/>
      <c r="T30" s="40"/>
      <c r="U30" s="40"/>
      <c r="V30" s="40"/>
      <c r="W30" s="40"/>
      <c r="X30" s="40"/>
      <c r="Y30" s="81" t="s">
        <v>204</v>
      </c>
    </row>
    <row r="31" spans="2:25">
      <c r="B31" s="50" t="s">
        <v>28</v>
      </c>
      <c r="C31" s="33" t="s">
        <v>74</v>
      </c>
      <c r="D31" s="16">
        <v>44249</v>
      </c>
      <c r="E31" s="7" t="s">
        <v>97</v>
      </c>
      <c r="F31" s="3" t="s">
        <v>6</v>
      </c>
      <c r="G31" s="3" t="s">
        <v>41</v>
      </c>
      <c r="H31" s="3">
        <v>27</v>
      </c>
      <c r="I31" s="3" t="s">
        <v>55</v>
      </c>
      <c r="J31" s="3">
        <v>4.5</v>
      </c>
      <c r="K31" s="3" t="s">
        <v>12</v>
      </c>
      <c r="L31" s="11">
        <v>0</v>
      </c>
      <c r="M31" s="11">
        <v>60</v>
      </c>
      <c r="N31" s="3"/>
      <c r="O31" s="14">
        <v>60</v>
      </c>
      <c r="P31" s="11">
        <v>9</v>
      </c>
      <c r="Q31" s="11">
        <v>69</v>
      </c>
      <c r="R31" s="79">
        <v>60</v>
      </c>
      <c r="S31" s="49"/>
      <c r="T31" s="49"/>
      <c r="U31" s="49"/>
      <c r="V31" s="49"/>
      <c r="W31" s="49"/>
      <c r="X31" s="49"/>
      <c r="Y31" s="81" t="s">
        <v>204</v>
      </c>
    </row>
    <row r="32" spans="2:25">
      <c r="B32" s="50" t="s">
        <v>28</v>
      </c>
      <c r="C32" s="33" t="s">
        <v>77</v>
      </c>
      <c r="D32" s="16">
        <v>44214</v>
      </c>
      <c r="E32" s="7" t="s">
        <v>97</v>
      </c>
      <c r="F32" s="3" t="s">
        <v>7</v>
      </c>
      <c r="G32" s="3" t="s">
        <v>41</v>
      </c>
      <c r="H32" s="3">
        <v>9</v>
      </c>
      <c r="I32" s="3" t="s">
        <v>78</v>
      </c>
      <c r="J32" s="3">
        <v>4.5999999999999996</v>
      </c>
      <c r="K32" s="3" t="s">
        <v>12</v>
      </c>
      <c r="L32" s="11">
        <v>0</v>
      </c>
      <c r="M32" s="11">
        <v>337</v>
      </c>
      <c r="N32" s="3"/>
      <c r="O32" s="14">
        <v>337</v>
      </c>
      <c r="P32" s="11">
        <v>44</v>
      </c>
      <c r="Q32" s="11">
        <v>381</v>
      </c>
      <c r="R32" s="79">
        <v>337</v>
      </c>
      <c r="S32" s="49"/>
      <c r="T32" s="49"/>
      <c r="U32" s="49"/>
      <c r="V32" s="49"/>
      <c r="W32" s="49"/>
      <c r="X32" s="49"/>
      <c r="Y32" s="81" t="s">
        <v>205</v>
      </c>
    </row>
    <row r="33" spans="2:25">
      <c r="B33" s="50" t="s">
        <v>28</v>
      </c>
      <c r="C33" s="33" t="s">
        <v>77</v>
      </c>
      <c r="D33" s="16">
        <v>44214</v>
      </c>
      <c r="E33" s="7" t="s">
        <v>97</v>
      </c>
      <c r="F33" s="3" t="s">
        <v>7</v>
      </c>
      <c r="G33" s="3" t="s">
        <v>41</v>
      </c>
      <c r="H33" s="3">
        <v>6</v>
      </c>
      <c r="I33" s="3" t="s">
        <v>79</v>
      </c>
      <c r="J33" s="3">
        <v>4.0999999999999996</v>
      </c>
      <c r="K33" s="3" t="s">
        <v>12</v>
      </c>
      <c r="L33" s="11">
        <v>0</v>
      </c>
      <c r="M33" s="11">
        <v>221</v>
      </c>
      <c r="N33" s="3"/>
      <c r="O33" s="14">
        <v>221</v>
      </c>
      <c r="P33" s="11">
        <v>27</v>
      </c>
      <c r="Q33" s="11">
        <v>248</v>
      </c>
      <c r="R33" s="79">
        <v>221</v>
      </c>
      <c r="S33" s="49"/>
      <c r="T33" s="49"/>
      <c r="U33" s="49"/>
      <c r="V33" s="49"/>
      <c r="W33" s="49"/>
      <c r="X33" s="49"/>
      <c r="Y33" s="81" t="s">
        <v>204</v>
      </c>
    </row>
    <row r="34" spans="2:25">
      <c r="B34" s="50" t="s">
        <v>28</v>
      </c>
      <c r="C34" s="33" t="s">
        <v>77</v>
      </c>
      <c r="D34" s="16">
        <v>44214</v>
      </c>
      <c r="E34" s="7" t="s">
        <v>97</v>
      </c>
      <c r="F34" s="3" t="s">
        <v>7</v>
      </c>
      <c r="G34" s="3" t="s">
        <v>41</v>
      </c>
      <c r="H34" s="3">
        <v>11</v>
      </c>
      <c r="I34" s="3" t="s">
        <v>49</v>
      </c>
      <c r="J34" s="3">
        <v>3.7</v>
      </c>
      <c r="K34" s="3" t="s">
        <v>12</v>
      </c>
      <c r="L34" s="11">
        <v>0</v>
      </c>
      <c r="M34" s="11">
        <v>134</v>
      </c>
      <c r="N34" s="3"/>
      <c r="O34" s="14">
        <v>134</v>
      </c>
      <c r="P34" s="11">
        <v>19</v>
      </c>
      <c r="Q34" s="11">
        <v>153</v>
      </c>
      <c r="R34" s="79">
        <v>134</v>
      </c>
      <c r="S34" s="49"/>
      <c r="T34" s="49"/>
      <c r="U34" s="49"/>
      <c r="V34" s="49"/>
      <c r="W34" s="49"/>
      <c r="X34" s="49"/>
      <c r="Y34" s="81" t="s">
        <v>205</v>
      </c>
    </row>
    <row r="35" spans="2:25">
      <c r="B35" s="47" t="s">
        <v>28</v>
      </c>
      <c r="C35" s="33" t="s">
        <v>77</v>
      </c>
      <c r="D35" s="16">
        <v>44214</v>
      </c>
      <c r="E35" s="7" t="s">
        <v>97</v>
      </c>
      <c r="F35" s="3" t="s">
        <v>7</v>
      </c>
      <c r="G35" s="3" t="s">
        <v>41</v>
      </c>
      <c r="H35" s="3">
        <v>9</v>
      </c>
      <c r="I35" s="3" t="s">
        <v>45</v>
      </c>
      <c r="J35" s="3">
        <v>1</v>
      </c>
      <c r="K35" s="3" t="s">
        <v>12</v>
      </c>
      <c r="L35" s="11">
        <v>0</v>
      </c>
      <c r="M35" s="11">
        <v>68</v>
      </c>
      <c r="N35" s="3"/>
      <c r="O35" s="14">
        <v>68</v>
      </c>
      <c r="P35" s="11">
        <v>10</v>
      </c>
      <c r="Q35" s="11">
        <v>78</v>
      </c>
      <c r="R35" s="79">
        <v>68</v>
      </c>
      <c r="S35" s="40"/>
      <c r="T35" s="40"/>
      <c r="U35" s="40"/>
      <c r="V35" s="40"/>
      <c r="W35" s="40"/>
      <c r="X35" s="40"/>
      <c r="Y35" s="81" t="s">
        <v>205</v>
      </c>
    </row>
    <row r="36" spans="2:25">
      <c r="B36" s="47" t="s">
        <v>28</v>
      </c>
      <c r="C36" s="33" t="s">
        <v>80</v>
      </c>
      <c r="D36" s="16">
        <v>44249</v>
      </c>
      <c r="E36" s="7" t="s">
        <v>97</v>
      </c>
      <c r="F36" s="3" t="s">
        <v>7</v>
      </c>
      <c r="G36" s="3" t="s">
        <v>41</v>
      </c>
      <c r="H36" s="3">
        <v>9</v>
      </c>
      <c r="I36" s="3" t="s">
        <v>81</v>
      </c>
      <c r="J36" s="3">
        <v>4.2</v>
      </c>
      <c r="K36" s="3" t="s">
        <v>12</v>
      </c>
      <c r="L36" s="11">
        <v>0</v>
      </c>
      <c r="M36" s="11">
        <v>281</v>
      </c>
      <c r="N36" s="3"/>
      <c r="O36" s="14">
        <v>281</v>
      </c>
      <c r="P36" s="11">
        <v>36</v>
      </c>
      <c r="Q36" s="11">
        <v>317</v>
      </c>
      <c r="R36" s="79">
        <v>281</v>
      </c>
      <c r="S36" s="48"/>
      <c r="T36" s="48"/>
      <c r="U36" s="48"/>
      <c r="V36" s="48"/>
      <c r="W36" s="48"/>
      <c r="X36" s="48"/>
      <c r="Y36" s="81" t="s">
        <v>205</v>
      </c>
    </row>
    <row r="37" spans="2:25">
      <c r="B37" s="50" t="s">
        <v>28</v>
      </c>
      <c r="C37" s="33" t="s">
        <v>82</v>
      </c>
      <c r="D37" s="16">
        <v>44239</v>
      </c>
      <c r="E37" s="7" t="s">
        <v>97</v>
      </c>
      <c r="F37" s="3" t="s">
        <v>8</v>
      </c>
      <c r="G37" s="3" t="s">
        <v>41</v>
      </c>
      <c r="H37" s="3">
        <v>8</v>
      </c>
      <c r="I37" s="3">
        <v>30</v>
      </c>
      <c r="J37" s="3">
        <v>6.2</v>
      </c>
      <c r="K37" s="3" t="s">
        <v>12</v>
      </c>
      <c r="L37" s="11">
        <v>0</v>
      </c>
      <c r="M37" s="11">
        <v>157</v>
      </c>
      <c r="N37" s="3"/>
      <c r="O37" s="14">
        <v>157</v>
      </c>
      <c r="P37" s="11">
        <v>24</v>
      </c>
      <c r="Q37" s="11">
        <v>181</v>
      </c>
      <c r="R37" s="79">
        <v>157</v>
      </c>
      <c r="S37" s="49"/>
      <c r="T37" s="49"/>
      <c r="U37" s="49"/>
      <c r="V37" s="49"/>
      <c r="W37" s="49"/>
      <c r="X37" s="49"/>
      <c r="Y37" s="81" t="s">
        <v>206</v>
      </c>
    </row>
    <row r="38" spans="2:25">
      <c r="B38" s="50" t="s">
        <v>28</v>
      </c>
      <c r="C38" s="33" t="s">
        <v>83</v>
      </c>
      <c r="D38" s="16" t="s">
        <v>84</v>
      </c>
      <c r="E38" s="7" t="s">
        <v>97</v>
      </c>
      <c r="F38" s="3" t="s">
        <v>11</v>
      </c>
      <c r="G38" s="3" t="s">
        <v>41</v>
      </c>
      <c r="H38" s="3">
        <v>2</v>
      </c>
      <c r="I38" s="3" t="s">
        <v>85</v>
      </c>
      <c r="J38" s="3">
        <v>2</v>
      </c>
      <c r="K38" s="3" t="s">
        <v>12</v>
      </c>
      <c r="L38" s="11">
        <v>0</v>
      </c>
      <c r="M38" s="11">
        <v>119</v>
      </c>
      <c r="N38" s="3"/>
      <c r="O38" s="14">
        <v>119</v>
      </c>
      <c r="P38" s="11">
        <v>15</v>
      </c>
      <c r="Q38" s="11">
        <v>134</v>
      </c>
      <c r="R38" s="79">
        <v>119</v>
      </c>
      <c r="S38" s="49"/>
      <c r="T38" s="49"/>
      <c r="U38" s="49"/>
      <c r="V38" s="49"/>
      <c r="W38" s="49"/>
      <c r="X38" s="49"/>
      <c r="Y38" s="81" t="s">
        <v>204</v>
      </c>
    </row>
    <row r="39" spans="2:25">
      <c r="B39" s="47" t="s">
        <v>28</v>
      </c>
      <c r="C39" s="33" t="s">
        <v>86</v>
      </c>
      <c r="D39" s="16" t="s">
        <v>87</v>
      </c>
      <c r="E39" s="7" t="s">
        <v>97</v>
      </c>
      <c r="F39" s="3" t="s">
        <v>11</v>
      </c>
      <c r="G39" s="3" t="s">
        <v>41</v>
      </c>
      <c r="H39" s="3">
        <v>21</v>
      </c>
      <c r="I39" s="3" t="s">
        <v>88</v>
      </c>
      <c r="J39" s="3">
        <v>8.6</v>
      </c>
      <c r="K39" s="3" t="s">
        <v>12</v>
      </c>
      <c r="L39" s="11">
        <v>84</v>
      </c>
      <c r="M39" s="11">
        <v>358</v>
      </c>
      <c r="N39" s="3"/>
      <c r="O39" s="14">
        <v>442</v>
      </c>
      <c r="P39" s="11">
        <v>59</v>
      </c>
      <c r="Q39" s="11">
        <v>501</v>
      </c>
      <c r="R39" s="79">
        <v>442</v>
      </c>
      <c r="S39" s="40"/>
      <c r="T39" s="40"/>
      <c r="U39" s="40"/>
      <c r="V39" s="40"/>
      <c r="W39" s="40"/>
      <c r="X39" s="40"/>
      <c r="Y39" s="81" t="s">
        <v>204</v>
      </c>
    </row>
    <row r="40" spans="2:25">
      <c r="B40" s="47" t="s">
        <v>28</v>
      </c>
      <c r="C40" s="33" t="s">
        <v>86</v>
      </c>
      <c r="D40" s="16" t="s">
        <v>87</v>
      </c>
      <c r="E40" s="7" t="s">
        <v>97</v>
      </c>
      <c r="F40" s="3" t="s">
        <v>11</v>
      </c>
      <c r="G40" s="3" t="s">
        <v>41</v>
      </c>
      <c r="H40" s="3" t="s">
        <v>52</v>
      </c>
      <c r="I40" s="3" t="s">
        <v>55</v>
      </c>
      <c r="J40" s="3">
        <v>14.8</v>
      </c>
      <c r="K40" s="3" t="s">
        <v>12</v>
      </c>
      <c r="L40" s="11">
        <v>242</v>
      </c>
      <c r="M40" s="11">
        <v>799</v>
      </c>
      <c r="N40" s="3"/>
      <c r="O40" s="14">
        <v>1041</v>
      </c>
      <c r="P40" s="11">
        <v>134</v>
      </c>
      <c r="Q40" s="11">
        <v>1175</v>
      </c>
      <c r="R40" s="79">
        <v>1041</v>
      </c>
      <c r="S40" s="40"/>
      <c r="T40" s="40"/>
      <c r="U40" s="40"/>
      <c r="V40" s="40"/>
      <c r="W40" s="40"/>
      <c r="X40" s="40"/>
      <c r="Y40" s="81" t="s">
        <v>204</v>
      </c>
    </row>
    <row r="41" spans="2:25">
      <c r="B41" s="47" t="s">
        <v>28</v>
      </c>
      <c r="C41" s="33" t="s">
        <v>86</v>
      </c>
      <c r="D41" s="16">
        <v>44232</v>
      </c>
      <c r="E41" s="7" t="s">
        <v>97</v>
      </c>
      <c r="F41" s="3" t="s">
        <v>11</v>
      </c>
      <c r="G41" s="3" t="s">
        <v>41</v>
      </c>
      <c r="H41" s="3" t="s">
        <v>48</v>
      </c>
      <c r="I41" s="3" t="s">
        <v>54</v>
      </c>
      <c r="J41" s="3">
        <v>6.9</v>
      </c>
      <c r="K41" s="3" t="s">
        <v>12</v>
      </c>
      <c r="L41" s="11">
        <v>75</v>
      </c>
      <c r="M41" s="11">
        <v>384</v>
      </c>
      <c r="N41" s="3"/>
      <c r="O41" s="14">
        <v>459</v>
      </c>
      <c r="P41" s="11">
        <v>58</v>
      </c>
      <c r="Q41" s="11">
        <v>517</v>
      </c>
      <c r="R41" s="79">
        <v>459</v>
      </c>
      <c r="S41" s="40"/>
      <c r="T41" s="40"/>
      <c r="U41" s="40"/>
      <c r="V41" s="40"/>
      <c r="W41" s="40"/>
      <c r="X41" s="40"/>
      <c r="Y41" s="81" t="s">
        <v>204</v>
      </c>
    </row>
    <row r="42" spans="2:25">
      <c r="B42" s="47" t="s">
        <v>28</v>
      </c>
      <c r="C42" s="33" t="s">
        <v>89</v>
      </c>
      <c r="D42" s="16" t="s">
        <v>90</v>
      </c>
      <c r="E42" s="7" t="s">
        <v>97</v>
      </c>
      <c r="F42" s="3" t="s">
        <v>5</v>
      </c>
      <c r="G42" s="3" t="s">
        <v>41</v>
      </c>
      <c r="H42" s="3">
        <v>27</v>
      </c>
      <c r="I42" s="3" t="s">
        <v>91</v>
      </c>
      <c r="J42" s="3">
        <v>1.4</v>
      </c>
      <c r="K42" s="3" t="s">
        <v>12</v>
      </c>
      <c r="L42" s="11">
        <v>66</v>
      </c>
      <c r="M42" s="11">
        <v>68</v>
      </c>
      <c r="N42" s="3"/>
      <c r="O42" s="14">
        <v>134</v>
      </c>
      <c r="P42" s="11">
        <v>22</v>
      </c>
      <c r="Q42" s="11">
        <v>156</v>
      </c>
      <c r="R42" s="79">
        <v>134</v>
      </c>
      <c r="S42" s="48"/>
      <c r="T42" s="48"/>
      <c r="U42" s="48"/>
      <c r="V42" s="48"/>
      <c r="W42" s="48"/>
      <c r="X42" s="48"/>
      <c r="Y42" s="81" t="s">
        <v>203</v>
      </c>
    </row>
    <row r="43" spans="2:25">
      <c r="B43" s="47" t="s">
        <v>28</v>
      </c>
      <c r="C43" s="33" t="s">
        <v>92</v>
      </c>
      <c r="D43" s="16" t="s">
        <v>93</v>
      </c>
      <c r="E43" s="7" t="s">
        <v>97</v>
      </c>
      <c r="F43" s="3" t="s">
        <v>10</v>
      </c>
      <c r="G43" s="3" t="s">
        <v>42</v>
      </c>
      <c r="H43" s="3">
        <v>21</v>
      </c>
      <c r="I43" s="3" t="s">
        <v>38</v>
      </c>
      <c r="J43" s="3">
        <v>3</v>
      </c>
      <c r="K43" s="3" t="s">
        <v>12</v>
      </c>
      <c r="L43" s="11">
        <v>0</v>
      </c>
      <c r="M43" s="11">
        <v>163</v>
      </c>
      <c r="N43" s="11"/>
      <c r="O43" s="14">
        <v>163</v>
      </c>
      <c r="P43" s="11">
        <v>15</v>
      </c>
      <c r="Q43" s="11">
        <v>178</v>
      </c>
      <c r="R43" s="79">
        <v>163</v>
      </c>
      <c r="S43" s="40"/>
      <c r="T43" s="40"/>
      <c r="U43" s="40"/>
      <c r="V43" s="40"/>
      <c r="W43" s="40"/>
      <c r="X43" s="40"/>
      <c r="Y43" s="81" t="s">
        <v>207</v>
      </c>
    </row>
    <row r="44" spans="2:25">
      <c r="B44" s="47" t="s">
        <v>28</v>
      </c>
      <c r="C44" s="33" t="s">
        <v>94</v>
      </c>
      <c r="D44" s="16">
        <v>44249</v>
      </c>
      <c r="E44" s="7" t="s">
        <v>97</v>
      </c>
      <c r="F44" s="3" t="s">
        <v>10</v>
      </c>
      <c r="G44" s="3" t="s">
        <v>51</v>
      </c>
      <c r="H44" s="3">
        <v>12</v>
      </c>
      <c r="I44" s="3">
        <v>10</v>
      </c>
      <c r="J44" s="3">
        <v>0.8</v>
      </c>
      <c r="K44" s="3" t="s">
        <v>9</v>
      </c>
      <c r="L44" s="11">
        <v>4</v>
      </c>
      <c r="M44" s="11">
        <v>27</v>
      </c>
      <c r="N44" s="8"/>
      <c r="O44" s="14">
        <v>31</v>
      </c>
      <c r="P44" s="11">
        <v>3</v>
      </c>
      <c r="Q44" s="11">
        <v>34</v>
      </c>
      <c r="R44" s="79">
        <v>31</v>
      </c>
      <c r="S44" s="40"/>
      <c r="T44" s="40"/>
      <c r="U44" s="40"/>
      <c r="V44" s="40"/>
      <c r="W44" s="40"/>
      <c r="X44" s="40"/>
      <c r="Y44" s="81" t="s">
        <v>206</v>
      </c>
    </row>
    <row r="45" spans="2:25">
      <c r="B45" s="47" t="s">
        <v>28</v>
      </c>
      <c r="C45" s="33" t="s">
        <v>94</v>
      </c>
      <c r="D45" s="16">
        <v>44249</v>
      </c>
      <c r="E45" s="7" t="s">
        <v>97</v>
      </c>
      <c r="F45" s="3" t="s">
        <v>10</v>
      </c>
      <c r="G45" s="3" t="s">
        <v>51</v>
      </c>
      <c r="H45" s="3">
        <v>12</v>
      </c>
      <c r="I45" s="3">
        <v>5</v>
      </c>
      <c r="J45" s="3">
        <v>0.2</v>
      </c>
      <c r="K45" s="3" t="s">
        <v>12</v>
      </c>
      <c r="L45" s="11">
        <v>0</v>
      </c>
      <c r="M45" s="11">
        <v>4</v>
      </c>
      <c r="N45" s="8"/>
      <c r="O45" s="14">
        <v>4</v>
      </c>
      <c r="P45" s="11">
        <v>0</v>
      </c>
      <c r="Q45" s="11">
        <v>4</v>
      </c>
      <c r="R45" s="79">
        <v>4</v>
      </c>
      <c r="S45" s="40"/>
      <c r="T45" s="40"/>
      <c r="U45" s="40"/>
      <c r="V45" s="40"/>
      <c r="W45" s="40"/>
      <c r="X45" s="40"/>
      <c r="Y45" s="81" t="s">
        <v>206</v>
      </c>
    </row>
    <row r="46" spans="2:25">
      <c r="B46" s="47" t="s">
        <v>28</v>
      </c>
      <c r="C46" s="33" t="s">
        <v>95</v>
      </c>
      <c r="D46" s="16">
        <v>44214</v>
      </c>
      <c r="E46" s="7" t="s">
        <v>97</v>
      </c>
      <c r="F46" s="3" t="s">
        <v>7</v>
      </c>
      <c r="G46" s="3" t="s">
        <v>51</v>
      </c>
      <c r="H46" s="3">
        <v>10</v>
      </c>
      <c r="I46" s="3">
        <v>8</v>
      </c>
      <c r="J46" s="3">
        <v>0.1</v>
      </c>
      <c r="K46" s="3" t="s">
        <v>12</v>
      </c>
      <c r="L46" s="11">
        <v>0</v>
      </c>
      <c r="M46" s="11">
        <v>1</v>
      </c>
      <c r="N46" s="3"/>
      <c r="O46" s="14">
        <v>1</v>
      </c>
      <c r="P46" s="11">
        <v>0</v>
      </c>
      <c r="Q46" s="11">
        <v>1</v>
      </c>
      <c r="R46" s="79">
        <v>1</v>
      </c>
      <c r="S46" s="40"/>
      <c r="T46" s="40"/>
      <c r="U46" s="40"/>
      <c r="V46" s="40"/>
      <c r="W46" s="40"/>
      <c r="X46" s="40"/>
      <c r="Y46" s="81" t="s">
        <v>205</v>
      </c>
    </row>
    <row r="47" spans="2:25">
      <c r="B47" s="47" t="s">
        <v>28</v>
      </c>
      <c r="C47" s="33" t="s">
        <v>95</v>
      </c>
      <c r="D47" s="16">
        <v>44214</v>
      </c>
      <c r="E47" s="7" t="s">
        <v>97</v>
      </c>
      <c r="F47" s="3" t="s">
        <v>7</v>
      </c>
      <c r="G47" s="3" t="s">
        <v>51</v>
      </c>
      <c r="H47" s="3">
        <v>9</v>
      </c>
      <c r="I47" s="3" t="s">
        <v>45</v>
      </c>
      <c r="J47" s="3">
        <v>0.1</v>
      </c>
      <c r="K47" s="3" t="s">
        <v>12</v>
      </c>
      <c r="L47" s="11">
        <v>0</v>
      </c>
      <c r="M47" s="11">
        <v>11</v>
      </c>
      <c r="N47" s="3"/>
      <c r="O47" s="14">
        <v>11</v>
      </c>
      <c r="P47" s="11">
        <v>1</v>
      </c>
      <c r="Q47" s="11">
        <v>12</v>
      </c>
      <c r="R47" s="79">
        <v>11</v>
      </c>
      <c r="S47" s="48"/>
      <c r="T47" s="48"/>
      <c r="U47" s="48"/>
      <c r="V47" s="48"/>
      <c r="W47" s="48"/>
      <c r="X47" s="48"/>
      <c r="Y47" s="81" t="s">
        <v>205</v>
      </c>
    </row>
    <row r="48" spans="2:25">
      <c r="B48" s="47" t="s">
        <v>28</v>
      </c>
      <c r="C48" s="33" t="s">
        <v>95</v>
      </c>
      <c r="D48" s="16">
        <v>44214</v>
      </c>
      <c r="E48" s="7" t="s">
        <v>97</v>
      </c>
      <c r="F48" s="3" t="s">
        <v>7</v>
      </c>
      <c r="G48" s="3" t="s">
        <v>51</v>
      </c>
      <c r="H48" s="3">
        <v>9</v>
      </c>
      <c r="I48" s="3" t="s">
        <v>96</v>
      </c>
      <c r="J48" s="3">
        <v>0.1</v>
      </c>
      <c r="K48" s="3" t="s">
        <v>12</v>
      </c>
      <c r="L48" s="11">
        <v>0</v>
      </c>
      <c r="M48" s="11">
        <v>2</v>
      </c>
      <c r="N48" s="3"/>
      <c r="O48" s="14">
        <v>2</v>
      </c>
      <c r="P48" s="11">
        <v>0</v>
      </c>
      <c r="Q48" s="11">
        <v>2</v>
      </c>
      <c r="R48" s="79">
        <v>2</v>
      </c>
      <c r="S48" s="48"/>
      <c r="T48" s="48"/>
      <c r="U48" s="48"/>
      <c r="V48" s="48"/>
      <c r="W48" s="48"/>
      <c r="X48" s="48"/>
      <c r="Y48" s="81" t="s">
        <v>205</v>
      </c>
    </row>
    <row r="49" spans="2:25">
      <c r="B49" s="47" t="s">
        <v>28</v>
      </c>
      <c r="C49" s="33" t="s">
        <v>99</v>
      </c>
      <c r="D49" s="51">
        <v>44277</v>
      </c>
      <c r="E49" s="7" t="s">
        <v>97</v>
      </c>
      <c r="F49" s="3" t="s">
        <v>6</v>
      </c>
      <c r="G49" s="3" t="s">
        <v>98</v>
      </c>
      <c r="H49" s="3">
        <v>22</v>
      </c>
      <c r="I49" s="3" t="s">
        <v>100</v>
      </c>
      <c r="J49" s="13">
        <v>1</v>
      </c>
      <c r="K49" s="3" t="s">
        <v>12</v>
      </c>
      <c r="L49" s="11">
        <v>20</v>
      </c>
      <c r="M49" s="11">
        <v>51</v>
      </c>
      <c r="N49" s="3"/>
      <c r="O49" s="14">
        <v>71</v>
      </c>
      <c r="P49" s="11">
        <v>8</v>
      </c>
      <c r="Q49" s="11">
        <v>79</v>
      </c>
      <c r="R49" s="79">
        <v>71</v>
      </c>
      <c r="S49" s="40"/>
      <c r="T49" s="40"/>
      <c r="U49" s="40"/>
      <c r="V49" s="40"/>
      <c r="W49" s="40"/>
      <c r="X49" s="40"/>
      <c r="Y49" s="81" t="s">
        <v>204</v>
      </c>
    </row>
    <row r="50" spans="2:25">
      <c r="B50" s="47" t="s">
        <v>28</v>
      </c>
      <c r="C50" s="33" t="s">
        <v>101</v>
      </c>
      <c r="D50" s="51">
        <v>44256</v>
      </c>
      <c r="E50" s="7" t="s">
        <v>97</v>
      </c>
      <c r="F50" s="3" t="s">
        <v>10</v>
      </c>
      <c r="G50" s="3" t="s">
        <v>37</v>
      </c>
      <c r="H50" s="3">
        <v>12</v>
      </c>
      <c r="I50" s="3" t="s">
        <v>102</v>
      </c>
      <c r="J50" s="13">
        <v>1</v>
      </c>
      <c r="K50" s="3" t="s">
        <v>9</v>
      </c>
      <c r="L50" s="11">
        <v>60</v>
      </c>
      <c r="M50" s="11">
        <v>186</v>
      </c>
      <c r="N50" s="12"/>
      <c r="O50" s="14">
        <v>246</v>
      </c>
      <c r="P50" s="11">
        <v>28</v>
      </c>
      <c r="Q50" s="11">
        <v>274</v>
      </c>
      <c r="R50" s="79">
        <v>246</v>
      </c>
      <c r="S50" s="40"/>
      <c r="T50" s="40"/>
      <c r="U50" s="40"/>
      <c r="V50" s="40"/>
      <c r="W50" s="40"/>
      <c r="X50" s="40"/>
      <c r="Y50" s="81" t="s">
        <v>206</v>
      </c>
    </row>
    <row r="51" spans="2:25">
      <c r="B51" s="47" t="s">
        <v>28</v>
      </c>
      <c r="C51" s="33" t="s">
        <v>103</v>
      </c>
      <c r="D51" s="51">
        <v>44277</v>
      </c>
      <c r="E51" s="7" t="s">
        <v>97</v>
      </c>
      <c r="F51" s="3" t="s">
        <v>10</v>
      </c>
      <c r="G51" s="3" t="s">
        <v>37</v>
      </c>
      <c r="H51" s="3">
        <v>14</v>
      </c>
      <c r="I51" s="3" t="s">
        <v>104</v>
      </c>
      <c r="J51" s="13">
        <v>1</v>
      </c>
      <c r="K51" s="3" t="s">
        <v>9</v>
      </c>
      <c r="L51" s="11">
        <v>86</v>
      </c>
      <c r="M51" s="11">
        <v>198</v>
      </c>
      <c r="N51" s="18"/>
      <c r="O51" s="14">
        <v>284</v>
      </c>
      <c r="P51" s="11">
        <v>36</v>
      </c>
      <c r="Q51" s="11">
        <v>320</v>
      </c>
      <c r="R51" s="79">
        <v>284</v>
      </c>
      <c r="S51" s="40"/>
      <c r="T51" s="40"/>
      <c r="U51" s="40"/>
      <c r="V51" s="40"/>
      <c r="W51" s="40"/>
      <c r="X51" s="40"/>
      <c r="Y51" s="81" t="s">
        <v>206</v>
      </c>
    </row>
    <row r="52" spans="2:25">
      <c r="B52" s="47" t="s">
        <v>28</v>
      </c>
      <c r="C52" s="33" t="s">
        <v>103</v>
      </c>
      <c r="D52" s="51">
        <v>44277</v>
      </c>
      <c r="E52" s="7" t="s">
        <v>97</v>
      </c>
      <c r="F52" s="3" t="s">
        <v>10</v>
      </c>
      <c r="G52" s="3" t="s">
        <v>37</v>
      </c>
      <c r="H52" s="3">
        <v>14</v>
      </c>
      <c r="I52" s="3" t="s">
        <v>105</v>
      </c>
      <c r="J52" s="13">
        <v>1</v>
      </c>
      <c r="K52" s="3" t="s">
        <v>9</v>
      </c>
      <c r="L52" s="11">
        <v>127</v>
      </c>
      <c r="M52" s="11">
        <v>184</v>
      </c>
      <c r="N52" s="18"/>
      <c r="O52" s="14">
        <v>311</v>
      </c>
      <c r="P52" s="11">
        <v>46</v>
      </c>
      <c r="Q52" s="11">
        <v>357</v>
      </c>
      <c r="R52" s="79">
        <v>311</v>
      </c>
      <c r="S52" s="48"/>
      <c r="T52" s="48"/>
      <c r="U52" s="48"/>
      <c r="V52" s="48"/>
      <c r="W52" s="48"/>
      <c r="X52" s="48"/>
      <c r="Y52" s="81" t="s">
        <v>206</v>
      </c>
    </row>
    <row r="53" spans="2:25">
      <c r="B53" s="47" t="s">
        <v>28</v>
      </c>
      <c r="C53" s="33" t="s">
        <v>106</v>
      </c>
      <c r="D53" s="51">
        <v>44277</v>
      </c>
      <c r="E53" s="7" t="s">
        <v>97</v>
      </c>
      <c r="F53" s="3" t="s">
        <v>6</v>
      </c>
      <c r="G53" s="3" t="s">
        <v>39</v>
      </c>
      <c r="H53" s="3">
        <v>5</v>
      </c>
      <c r="I53" s="3" t="s">
        <v>107</v>
      </c>
      <c r="J53" s="13">
        <v>1</v>
      </c>
      <c r="K53" s="3" t="s">
        <v>12</v>
      </c>
      <c r="L53" s="11">
        <v>68</v>
      </c>
      <c r="M53" s="11">
        <v>125</v>
      </c>
      <c r="N53" s="18"/>
      <c r="O53" s="14">
        <v>193</v>
      </c>
      <c r="P53" s="11">
        <v>30</v>
      </c>
      <c r="Q53" s="11">
        <v>223</v>
      </c>
      <c r="R53" s="79">
        <v>193</v>
      </c>
      <c r="S53" s="48"/>
      <c r="T53" s="48"/>
      <c r="U53" s="48"/>
      <c r="V53" s="48"/>
      <c r="W53" s="48"/>
      <c r="X53" s="48"/>
      <c r="Y53" s="81" t="s">
        <v>204</v>
      </c>
    </row>
    <row r="54" spans="2:25">
      <c r="B54" s="47" t="s">
        <v>28</v>
      </c>
      <c r="C54" s="33" t="s">
        <v>106</v>
      </c>
      <c r="D54" s="51">
        <v>44277</v>
      </c>
      <c r="E54" s="7" t="s">
        <v>97</v>
      </c>
      <c r="F54" s="3" t="s">
        <v>6</v>
      </c>
      <c r="G54" s="3" t="s">
        <v>39</v>
      </c>
      <c r="H54" s="3">
        <v>28</v>
      </c>
      <c r="I54" s="3" t="s">
        <v>108</v>
      </c>
      <c r="J54" s="13">
        <v>1</v>
      </c>
      <c r="K54" s="3" t="s">
        <v>12</v>
      </c>
      <c r="L54" s="11">
        <v>158</v>
      </c>
      <c r="M54" s="11">
        <v>117</v>
      </c>
      <c r="N54" s="18"/>
      <c r="O54" s="14">
        <v>275</v>
      </c>
      <c r="P54" s="11">
        <v>38</v>
      </c>
      <c r="Q54" s="11">
        <v>313</v>
      </c>
      <c r="R54" s="79">
        <v>275</v>
      </c>
      <c r="S54" s="48"/>
      <c r="T54" s="48"/>
      <c r="U54" s="48"/>
      <c r="V54" s="48"/>
      <c r="W54" s="48"/>
      <c r="X54" s="48"/>
      <c r="Y54" s="81" t="s">
        <v>204</v>
      </c>
    </row>
    <row r="55" spans="2:25">
      <c r="B55" s="47" t="s">
        <v>28</v>
      </c>
      <c r="C55" s="33" t="s">
        <v>109</v>
      </c>
      <c r="D55" s="51">
        <v>44284</v>
      </c>
      <c r="E55" s="7" t="s">
        <v>97</v>
      </c>
      <c r="F55" s="3" t="s">
        <v>6</v>
      </c>
      <c r="G55" s="3" t="s">
        <v>39</v>
      </c>
      <c r="H55" s="3">
        <v>28</v>
      </c>
      <c r="I55" s="3" t="s">
        <v>110</v>
      </c>
      <c r="J55" s="13">
        <v>1</v>
      </c>
      <c r="K55" s="3" t="s">
        <v>12</v>
      </c>
      <c r="L55" s="11">
        <v>80</v>
      </c>
      <c r="M55" s="11">
        <v>124</v>
      </c>
      <c r="N55" s="18"/>
      <c r="O55" s="14">
        <v>204</v>
      </c>
      <c r="P55" s="11">
        <v>24</v>
      </c>
      <c r="Q55" s="11">
        <v>228</v>
      </c>
      <c r="R55" s="79">
        <v>204</v>
      </c>
      <c r="S55" s="40"/>
      <c r="T55" s="40"/>
      <c r="U55" s="40"/>
      <c r="V55" s="40"/>
      <c r="W55" s="40"/>
      <c r="X55" s="40"/>
      <c r="Y55" s="81" t="s">
        <v>204</v>
      </c>
    </row>
    <row r="56" spans="2:25">
      <c r="B56" s="47" t="s">
        <v>28</v>
      </c>
      <c r="C56" s="33" t="s">
        <v>109</v>
      </c>
      <c r="D56" s="51">
        <v>44284</v>
      </c>
      <c r="E56" s="7" t="s">
        <v>97</v>
      </c>
      <c r="F56" s="3" t="s">
        <v>6</v>
      </c>
      <c r="G56" s="3" t="s">
        <v>39</v>
      </c>
      <c r="H56" s="3">
        <v>28</v>
      </c>
      <c r="I56" s="3" t="s">
        <v>111</v>
      </c>
      <c r="J56" s="13">
        <v>1</v>
      </c>
      <c r="K56" s="3" t="s">
        <v>12</v>
      </c>
      <c r="L56" s="11">
        <v>74</v>
      </c>
      <c r="M56" s="11">
        <v>130</v>
      </c>
      <c r="N56" s="18"/>
      <c r="O56" s="14">
        <v>204</v>
      </c>
      <c r="P56" s="11">
        <v>22</v>
      </c>
      <c r="Q56" s="11">
        <v>226</v>
      </c>
      <c r="R56" s="79">
        <v>204</v>
      </c>
      <c r="S56" s="40"/>
      <c r="T56" s="40"/>
      <c r="U56" s="40"/>
      <c r="V56" s="40"/>
      <c r="W56" s="40"/>
      <c r="X56" s="40"/>
      <c r="Y56" s="81" t="s">
        <v>204</v>
      </c>
    </row>
    <row r="57" spans="2:25">
      <c r="B57" s="47" t="s">
        <v>28</v>
      </c>
      <c r="C57" s="33" t="s">
        <v>109</v>
      </c>
      <c r="D57" s="51">
        <v>44284</v>
      </c>
      <c r="E57" s="7" t="s">
        <v>97</v>
      </c>
      <c r="F57" s="3" t="s">
        <v>6</v>
      </c>
      <c r="G57" s="3" t="s">
        <v>39</v>
      </c>
      <c r="H57" s="3">
        <v>28</v>
      </c>
      <c r="I57" s="3" t="s">
        <v>112</v>
      </c>
      <c r="J57" s="13">
        <v>1</v>
      </c>
      <c r="K57" s="3" t="s">
        <v>12</v>
      </c>
      <c r="L57" s="11">
        <v>53</v>
      </c>
      <c r="M57" s="11">
        <v>150</v>
      </c>
      <c r="N57" s="18"/>
      <c r="O57" s="14">
        <v>203</v>
      </c>
      <c r="P57" s="11">
        <v>21</v>
      </c>
      <c r="Q57" s="11">
        <v>224</v>
      </c>
      <c r="R57" s="79">
        <v>203</v>
      </c>
      <c r="S57" s="40"/>
      <c r="T57" s="40"/>
      <c r="U57" s="40"/>
      <c r="V57" s="40"/>
      <c r="W57" s="40"/>
      <c r="X57" s="40"/>
      <c r="Y57" s="81" t="s">
        <v>204</v>
      </c>
    </row>
    <row r="58" spans="2:25">
      <c r="B58" s="47" t="s">
        <v>28</v>
      </c>
      <c r="C58" s="33" t="s">
        <v>113</v>
      </c>
      <c r="D58" s="51">
        <v>44266</v>
      </c>
      <c r="E58" s="7" t="s">
        <v>97</v>
      </c>
      <c r="F58" s="3" t="s">
        <v>7</v>
      </c>
      <c r="G58" s="3" t="s">
        <v>39</v>
      </c>
      <c r="H58" s="3">
        <v>16</v>
      </c>
      <c r="I58" s="3" t="s">
        <v>114</v>
      </c>
      <c r="J58" s="13">
        <v>0.8</v>
      </c>
      <c r="K58" s="3" t="s">
        <v>12</v>
      </c>
      <c r="L58" s="11">
        <v>43</v>
      </c>
      <c r="M58" s="11">
        <v>116</v>
      </c>
      <c r="N58" s="12"/>
      <c r="O58" s="14">
        <v>159</v>
      </c>
      <c r="P58" s="11">
        <v>25</v>
      </c>
      <c r="Q58" s="11">
        <v>184</v>
      </c>
      <c r="R58" s="79">
        <v>159</v>
      </c>
      <c r="S58" s="40"/>
      <c r="T58" s="40"/>
      <c r="U58" s="40"/>
      <c r="V58" s="40"/>
      <c r="W58" s="40"/>
      <c r="X58" s="40"/>
      <c r="Y58" s="81" t="s">
        <v>205</v>
      </c>
    </row>
    <row r="59" spans="2:25">
      <c r="B59" s="47" t="s">
        <v>28</v>
      </c>
      <c r="C59" s="33" t="s">
        <v>113</v>
      </c>
      <c r="D59" s="51">
        <v>44266</v>
      </c>
      <c r="E59" s="7" t="s">
        <v>97</v>
      </c>
      <c r="F59" s="3" t="s">
        <v>7</v>
      </c>
      <c r="G59" s="3" t="s">
        <v>39</v>
      </c>
      <c r="H59" s="3">
        <v>16</v>
      </c>
      <c r="I59" s="3" t="s">
        <v>115</v>
      </c>
      <c r="J59" s="13">
        <v>0.7</v>
      </c>
      <c r="K59" s="3" t="s">
        <v>12</v>
      </c>
      <c r="L59" s="11">
        <v>20</v>
      </c>
      <c r="M59" s="11">
        <v>92</v>
      </c>
      <c r="N59" s="12"/>
      <c r="O59" s="14">
        <v>112</v>
      </c>
      <c r="P59" s="11">
        <v>17</v>
      </c>
      <c r="Q59" s="11">
        <v>129</v>
      </c>
      <c r="R59" s="79">
        <v>112</v>
      </c>
      <c r="S59" s="40"/>
      <c r="T59" s="40"/>
      <c r="U59" s="40"/>
      <c r="V59" s="40"/>
      <c r="W59" s="40"/>
      <c r="X59" s="40"/>
      <c r="Y59" s="81" t="s">
        <v>205</v>
      </c>
    </row>
    <row r="60" spans="2:25">
      <c r="B60" s="47" t="s">
        <v>28</v>
      </c>
      <c r="C60" s="33" t="s">
        <v>113</v>
      </c>
      <c r="D60" s="51">
        <v>44266</v>
      </c>
      <c r="E60" s="7" t="s">
        <v>97</v>
      </c>
      <c r="F60" s="3" t="s">
        <v>7</v>
      </c>
      <c r="G60" s="3" t="s">
        <v>39</v>
      </c>
      <c r="H60" s="3">
        <v>16</v>
      </c>
      <c r="I60" s="3" t="s">
        <v>116</v>
      </c>
      <c r="J60" s="13">
        <v>0.9</v>
      </c>
      <c r="K60" s="3" t="s">
        <v>12</v>
      </c>
      <c r="L60" s="11">
        <v>19</v>
      </c>
      <c r="M60" s="11">
        <v>150</v>
      </c>
      <c r="N60" s="3"/>
      <c r="O60" s="14">
        <v>169</v>
      </c>
      <c r="P60" s="11">
        <v>24</v>
      </c>
      <c r="Q60" s="11">
        <v>193</v>
      </c>
      <c r="R60" s="79">
        <v>169</v>
      </c>
      <c r="S60" s="40"/>
      <c r="T60" s="40"/>
      <c r="U60" s="40"/>
      <c r="V60" s="40"/>
      <c r="W60" s="40"/>
      <c r="X60" s="40"/>
      <c r="Y60" s="81" t="s">
        <v>205</v>
      </c>
    </row>
    <row r="61" spans="2:25">
      <c r="B61" s="74" t="s">
        <v>28</v>
      </c>
      <c r="C61" s="33" t="s">
        <v>113</v>
      </c>
      <c r="D61" s="51">
        <v>44266</v>
      </c>
      <c r="E61" s="7" t="s">
        <v>97</v>
      </c>
      <c r="F61" s="3" t="s">
        <v>7</v>
      </c>
      <c r="G61" s="3" t="s">
        <v>39</v>
      </c>
      <c r="H61" s="3">
        <v>16</v>
      </c>
      <c r="I61" s="3" t="s">
        <v>117</v>
      </c>
      <c r="J61" s="13">
        <v>0.7</v>
      </c>
      <c r="K61" s="3" t="s">
        <v>12</v>
      </c>
      <c r="L61" s="11">
        <v>63</v>
      </c>
      <c r="M61" s="11">
        <v>198</v>
      </c>
      <c r="N61" s="3"/>
      <c r="O61" s="14">
        <v>261</v>
      </c>
      <c r="P61" s="11">
        <v>41</v>
      </c>
      <c r="Q61" s="11">
        <v>302</v>
      </c>
      <c r="R61" s="79">
        <v>261</v>
      </c>
      <c r="S61" s="40"/>
      <c r="T61" s="40"/>
      <c r="U61" s="40"/>
      <c r="V61" s="40"/>
      <c r="W61" s="40"/>
      <c r="X61" s="40"/>
      <c r="Y61" s="81" t="s">
        <v>205</v>
      </c>
    </row>
    <row r="62" spans="2:25">
      <c r="B62" s="74" t="s">
        <v>28</v>
      </c>
      <c r="C62" s="33" t="s">
        <v>113</v>
      </c>
      <c r="D62" s="51">
        <v>44266</v>
      </c>
      <c r="E62" s="7" t="s">
        <v>97</v>
      </c>
      <c r="F62" s="3" t="s">
        <v>7</v>
      </c>
      <c r="G62" s="3" t="s">
        <v>39</v>
      </c>
      <c r="H62" s="3">
        <v>16</v>
      </c>
      <c r="I62" s="3" t="s">
        <v>118</v>
      </c>
      <c r="J62" s="13">
        <v>0.9</v>
      </c>
      <c r="K62" s="3" t="s">
        <v>12</v>
      </c>
      <c r="L62" s="11">
        <v>55</v>
      </c>
      <c r="M62" s="11">
        <v>147</v>
      </c>
      <c r="N62" s="3"/>
      <c r="O62" s="14">
        <v>202</v>
      </c>
      <c r="P62" s="11">
        <v>32</v>
      </c>
      <c r="Q62" s="11">
        <v>234</v>
      </c>
      <c r="R62" s="79">
        <v>202</v>
      </c>
      <c r="S62" s="40"/>
      <c r="T62" s="40"/>
      <c r="U62" s="40"/>
      <c r="V62" s="40"/>
      <c r="W62" s="40"/>
      <c r="X62" s="40"/>
      <c r="Y62" s="81" t="s">
        <v>205</v>
      </c>
    </row>
    <row r="63" spans="2:25">
      <c r="B63" s="47" t="s">
        <v>28</v>
      </c>
      <c r="C63" s="33" t="s">
        <v>119</v>
      </c>
      <c r="D63" s="73">
        <v>44270</v>
      </c>
      <c r="E63" s="7" t="s">
        <v>97</v>
      </c>
      <c r="F63" s="12" t="s">
        <v>6</v>
      </c>
      <c r="G63" s="3" t="s">
        <v>41</v>
      </c>
      <c r="H63" s="12">
        <v>12</v>
      </c>
      <c r="I63" s="12" t="s">
        <v>120</v>
      </c>
      <c r="J63" s="82">
        <v>3.9</v>
      </c>
      <c r="K63" s="12" t="s">
        <v>12</v>
      </c>
      <c r="L63" s="15">
        <v>0</v>
      </c>
      <c r="M63" s="15">
        <v>188</v>
      </c>
      <c r="N63" s="3"/>
      <c r="O63" s="14">
        <v>188</v>
      </c>
      <c r="P63" s="15">
        <v>21</v>
      </c>
      <c r="Q63" s="11">
        <v>209</v>
      </c>
      <c r="R63" s="79">
        <v>188</v>
      </c>
      <c r="S63" s="40"/>
      <c r="T63" s="40"/>
      <c r="U63" s="40"/>
      <c r="V63" s="40"/>
      <c r="W63" s="40"/>
      <c r="X63" s="40"/>
      <c r="Y63" s="81" t="s">
        <v>204</v>
      </c>
    </row>
    <row r="64" spans="2:25">
      <c r="B64" s="47" t="s">
        <v>28</v>
      </c>
      <c r="C64" s="33" t="s">
        <v>119</v>
      </c>
      <c r="D64" s="73">
        <v>44270</v>
      </c>
      <c r="E64" s="7" t="s">
        <v>97</v>
      </c>
      <c r="F64" s="12" t="s">
        <v>6</v>
      </c>
      <c r="G64" s="3" t="s">
        <v>41</v>
      </c>
      <c r="H64" s="12">
        <v>14</v>
      </c>
      <c r="I64" s="12" t="s">
        <v>121</v>
      </c>
      <c r="J64" s="82">
        <v>1.8</v>
      </c>
      <c r="K64" s="12" t="s">
        <v>12</v>
      </c>
      <c r="L64" s="15">
        <v>0</v>
      </c>
      <c r="M64" s="15">
        <v>36</v>
      </c>
      <c r="N64" s="3"/>
      <c r="O64" s="14">
        <v>36</v>
      </c>
      <c r="P64" s="15">
        <v>5</v>
      </c>
      <c r="Q64" s="11">
        <v>41</v>
      </c>
      <c r="R64" s="79">
        <v>36</v>
      </c>
      <c r="S64" s="40"/>
      <c r="T64" s="40"/>
      <c r="U64" s="40"/>
      <c r="V64" s="40"/>
      <c r="W64" s="40"/>
      <c r="X64" s="40"/>
      <c r="Y64" s="81" t="s">
        <v>204</v>
      </c>
    </row>
    <row r="65" spans="2:25">
      <c r="B65" s="47" t="s">
        <v>28</v>
      </c>
      <c r="C65" s="33" t="s">
        <v>119</v>
      </c>
      <c r="D65" s="73">
        <v>44270</v>
      </c>
      <c r="E65" s="7" t="s">
        <v>97</v>
      </c>
      <c r="F65" s="12" t="s">
        <v>6</v>
      </c>
      <c r="G65" s="3" t="s">
        <v>41</v>
      </c>
      <c r="H65" s="12">
        <v>13</v>
      </c>
      <c r="I65" s="12" t="s">
        <v>122</v>
      </c>
      <c r="J65" s="82">
        <v>6</v>
      </c>
      <c r="K65" s="12" t="s">
        <v>12</v>
      </c>
      <c r="L65" s="15">
        <v>3</v>
      </c>
      <c r="M65" s="15">
        <v>90</v>
      </c>
      <c r="N65" s="3"/>
      <c r="O65" s="14">
        <v>93</v>
      </c>
      <c r="P65" s="15">
        <v>14</v>
      </c>
      <c r="Q65" s="11">
        <v>107</v>
      </c>
      <c r="R65" s="79">
        <v>93</v>
      </c>
      <c r="S65" s="40"/>
      <c r="T65" s="40"/>
      <c r="U65" s="40"/>
      <c r="V65" s="40"/>
      <c r="W65" s="40"/>
      <c r="X65" s="40"/>
      <c r="Y65" s="81" t="s">
        <v>204</v>
      </c>
    </row>
    <row r="66" spans="2:25">
      <c r="B66" s="47" t="s">
        <v>28</v>
      </c>
      <c r="C66" s="33" t="s">
        <v>123</v>
      </c>
      <c r="D66" s="73">
        <v>44259</v>
      </c>
      <c r="E66" s="7" t="s">
        <v>97</v>
      </c>
      <c r="F66" s="12" t="s">
        <v>7</v>
      </c>
      <c r="G66" s="3" t="s">
        <v>41</v>
      </c>
      <c r="H66" s="12">
        <v>2</v>
      </c>
      <c r="I66" s="12" t="s">
        <v>124</v>
      </c>
      <c r="J66" s="82">
        <v>0.9</v>
      </c>
      <c r="K66" s="12" t="s">
        <v>12</v>
      </c>
      <c r="L66" s="15">
        <v>0</v>
      </c>
      <c r="M66" s="15">
        <v>102</v>
      </c>
      <c r="N66" s="3"/>
      <c r="O66" s="14">
        <v>102</v>
      </c>
      <c r="P66" s="15">
        <v>13</v>
      </c>
      <c r="Q66" s="11">
        <v>115</v>
      </c>
      <c r="R66" s="79">
        <v>102</v>
      </c>
      <c r="S66" s="40"/>
      <c r="T66" s="40"/>
      <c r="U66" s="40"/>
      <c r="V66" s="40"/>
      <c r="W66" s="40"/>
      <c r="X66" s="40"/>
      <c r="Y66" s="81" t="s">
        <v>204</v>
      </c>
    </row>
    <row r="67" spans="2:25">
      <c r="B67" s="47" t="s">
        <v>28</v>
      </c>
      <c r="C67" s="33" t="s">
        <v>123</v>
      </c>
      <c r="D67" s="73">
        <v>44259</v>
      </c>
      <c r="E67" s="7" t="s">
        <v>97</v>
      </c>
      <c r="F67" s="12" t="s">
        <v>7</v>
      </c>
      <c r="G67" s="3" t="s">
        <v>41</v>
      </c>
      <c r="H67" s="12">
        <v>2</v>
      </c>
      <c r="I67" s="12" t="s">
        <v>125</v>
      </c>
      <c r="J67" s="82">
        <v>2</v>
      </c>
      <c r="K67" s="12" t="s">
        <v>12</v>
      </c>
      <c r="L67" s="15">
        <v>0</v>
      </c>
      <c r="M67" s="15">
        <v>302</v>
      </c>
      <c r="N67" s="3"/>
      <c r="O67" s="14">
        <v>302</v>
      </c>
      <c r="P67" s="15">
        <v>39</v>
      </c>
      <c r="Q67" s="11">
        <v>341</v>
      </c>
      <c r="R67" s="79">
        <v>302</v>
      </c>
      <c r="S67" s="40"/>
      <c r="T67" s="40"/>
      <c r="U67" s="40"/>
      <c r="V67" s="40"/>
      <c r="W67" s="40"/>
      <c r="X67" s="40"/>
      <c r="Y67" s="81" t="s">
        <v>204</v>
      </c>
    </row>
    <row r="68" spans="2:25">
      <c r="B68" s="52" t="s">
        <v>28</v>
      </c>
      <c r="C68" s="33" t="s">
        <v>123</v>
      </c>
      <c r="D68" s="73">
        <v>44259</v>
      </c>
      <c r="E68" s="7" t="s">
        <v>97</v>
      </c>
      <c r="F68" s="12" t="s">
        <v>7</v>
      </c>
      <c r="G68" s="3" t="s">
        <v>41</v>
      </c>
      <c r="H68" s="12">
        <v>11</v>
      </c>
      <c r="I68" s="12" t="s">
        <v>125</v>
      </c>
      <c r="J68" s="82">
        <v>3.4</v>
      </c>
      <c r="K68" s="12" t="s">
        <v>12</v>
      </c>
      <c r="L68" s="15">
        <v>0</v>
      </c>
      <c r="M68" s="15">
        <v>186</v>
      </c>
      <c r="N68" s="8"/>
      <c r="O68" s="14">
        <v>186</v>
      </c>
      <c r="P68" s="15">
        <v>26</v>
      </c>
      <c r="Q68" s="11">
        <v>212</v>
      </c>
      <c r="R68" s="79">
        <v>186</v>
      </c>
      <c r="S68" s="40"/>
      <c r="T68" s="40"/>
      <c r="U68" s="40"/>
      <c r="V68" s="40"/>
      <c r="W68" s="40"/>
      <c r="X68" s="40"/>
      <c r="Y68" s="81" t="s">
        <v>205</v>
      </c>
    </row>
    <row r="69" spans="2:25">
      <c r="B69" s="52" t="s">
        <v>28</v>
      </c>
      <c r="C69" s="33" t="s">
        <v>126</v>
      </c>
      <c r="D69" s="73">
        <v>44281</v>
      </c>
      <c r="E69" s="7" t="s">
        <v>97</v>
      </c>
      <c r="F69" s="12" t="s">
        <v>7</v>
      </c>
      <c r="G69" s="3" t="s">
        <v>41</v>
      </c>
      <c r="H69" s="12">
        <v>17</v>
      </c>
      <c r="I69" s="12" t="s">
        <v>127</v>
      </c>
      <c r="J69" s="82">
        <v>3.6</v>
      </c>
      <c r="K69" s="12" t="s">
        <v>12</v>
      </c>
      <c r="L69" s="15">
        <v>0</v>
      </c>
      <c r="M69" s="15">
        <v>93</v>
      </c>
      <c r="N69" s="8"/>
      <c r="O69" s="14">
        <v>93</v>
      </c>
      <c r="P69" s="15">
        <v>19</v>
      </c>
      <c r="Q69" s="11">
        <v>112</v>
      </c>
      <c r="R69" s="79">
        <v>93</v>
      </c>
      <c r="S69" s="40"/>
      <c r="T69" s="40"/>
      <c r="U69" s="40"/>
      <c r="V69" s="40"/>
      <c r="W69" s="40"/>
      <c r="X69" s="40"/>
      <c r="Y69" s="81" t="s">
        <v>205</v>
      </c>
    </row>
    <row r="70" spans="2:25">
      <c r="B70" s="52" t="s">
        <v>28</v>
      </c>
      <c r="C70" s="33" t="s">
        <v>126</v>
      </c>
      <c r="D70" s="73">
        <v>44281</v>
      </c>
      <c r="E70" s="7" t="s">
        <v>97</v>
      </c>
      <c r="F70" s="12" t="s">
        <v>7</v>
      </c>
      <c r="G70" s="3" t="s">
        <v>41</v>
      </c>
      <c r="H70" s="12">
        <v>14</v>
      </c>
      <c r="I70" s="12" t="s">
        <v>128</v>
      </c>
      <c r="J70" s="82">
        <v>4.0999999999999996</v>
      </c>
      <c r="K70" s="12" t="s">
        <v>12</v>
      </c>
      <c r="L70" s="15">
        <v>30</v>
      </c>
      <c r="M70" s="15">
        <v>229</v>
      </c>
      <c r="N70" s="8"/>
      <c r="O70" s="14">
        <v>259</v>
      </c>
      <c r="P70" s="15">
        <v>36</v>
      </c>
      <c r="Q70" s="11">
        <v>295</v>
      </c>
      <c r="R70" s="79">
        <v>259</v>
      </c>
      <c r="S70" s="40"/>
      <c r="T70" s="40"/>
      <c r="U70" s="40"/>
      <c r="V70" s="40"/>
      <c r="W70" s="40"/>
      <c r="X70" s="40"/>
      <c r="Y70" s="81" t="s">
        <v>205</v>
      </c>
    </row>
    <row r="71" spans="2:25">
      <c r="B71" s="52" t="s">
        <v>28</v>
      </c>
      <c r="C71" s="33" t="s">
        <v>129</v>
      </c>
      <c r="D71" s="73">
        <v>44284</v>
      </c>
      <c r="E71" s="7" t="s">
        <v>97</v>
      </c>
      <c r="F71" s="12" t="s">
        <v>11</v>
      </c>
      <c r="G71" s="3" t="s">
        <v>41</v>
      </c>
      <c r="H71" s="12" t="s">
        <v>122</v>
      </c>
      <c r="I71" s="12" t="s">
        <v>130</v>
      </c>
      <c r="J71" s="82">
        <v>7.6</v>
      </c>
      <c r="K71" s="12" t="s">
        <v>12</v>
      </c>
      <c r="L71" s="15">
        <v>265</v>
      </c>
      <c r="M71" s="15">
        <v>431</v>
      </c>
      <c r="N71" s="8"/>
      <c r="O71" s="14">
        <v>696</v>
      </c>
      <c r="P71" s="15">
        <v>117</v>
      </c>
      <c r="Q71" s="11">
        <v>813</v>
      </c>
      <c r="R71" s="79">
        <v>696</v>
      </c>
      <c r="S71" s="40"/>
      <c r="T71" s="40"/>
      <c r="U71" s="40"/>
      <c r="V71" s="40"/>
      <c r="W71" s="40"/>
      <c r="X71" s="40"/>
      <c r="Y71" s="81" t="s">
        <v>204</v>
      </c>
    </row>
    <row r="72" spans="2:25">
      <c r="B72" s="52" t="s">
        <v>28</v>
      </c>
      <c r="C72" s="33" t="s">
        <v>129</v>
      </c>
      <c r="D72" s="73" t="s">
        <v>131</v>
      </c>
      <c r="E72" s="7" t="s">
        <v>97</v>
      </c>
      <c r="F72" s="12" t="s">
        <v>11</v>
      </c>
      <c r="G72" s="3" t="s">
        <v>41</v>
      </c>
      <c r="H72" s="12">
        <v>1</v>
      </c>
      <c r="I72" s="12" t="s">
        <v>125</v>
      </c>
      <c r="J72" s="82">
        <v>4.2</v>
      </c>
      <c r="K72" s="12" t="s">
        <v>12</v>
      </c>
      <c r="L72" s="15">
        <v>116</v>
      </c>
      <c r="M72" s="15">
        <v>229</v>
      </c>
      <c r="N72" s="8"/>
      <c r="O72" s="14">
        <v>345</v>
      </c>
      <c r="P72" s="15">
        <v>55</v>
      </c>
      <c r="Q72" s="11">
        <v>400</v>
      </c>
      <c r="R72" s="79">
        <v>345</v>
      </c>
      <c r="S72" s="40"/>
      <c r="T72" s="40"/>
      <c r="U72" s="40"/>
      <c r="V72" s="40"/>
      <c r="W72" s="40"/>
      <c r="X72" s="40"/>
      <c r="Y72" s="81" t="s">
        <v>204</v>
      </c>
    </row>
    <row r="73" spans="2:25">
      <c r="B73" s="52" t="s">
        <v>28</v>
      </c>
      <c r="C73" s="33" t="s">
        <v>132</v>
      </c>
      <c r="D73" s="73" t="s">
        <v>131</v>
      </c>
      <c r="E73" s="7" t="s">
        <v>97</v>
      </c>
      <c r="F73" s="12" t="s">
        <v>5</v>
      </c>
      <c r="G73" s="3" t="s">
        <v>41</v>
      </c>
      <c r="H73" s="12">
        <v>27</v>
      </c>
      <c r="I73" s="12" t="s">
        <v>133</v>
      </c>
      <c r="J73" s="82">
        <v>3</v>
      </c>
      <c r="K73" s="12" t="s">
        <v>12</v>
      </c>
      <c r="L73" s="15">
        <v>110</v>
      </c>
      <c r="M73" s="15">
        <v>220</v>
      </c>
      <c r="N73" s="8"/>
      <c r="O73" s="14">
        <v>330</v>
      </c>
      <c r="P73" s="15">
        <v>45</v>
      </c>
      <c r="Q73" s="11">
        <v>375</v>
      </c>
      <c r="R73" s="79">
        <v>330</v>
      </c>
      <c r="S73" s="40"/>
      <c r="T73" s="40"/>
      <c r="U73" s="40"/>
      <c r="V73" s="40"/>
      <c r="W73" s="40"/>
      <c r="X73" s="40"/>
      <c r="Y73" s="81" t="s">
        <v>203</v>
      </c>
    </row>
    <row r="74" spans="2:25">
      <c r="B74" s="52" t="s">
        <v>28</v>
      </c>
      <c r="C74" s="33" t="s">
        <v>134</v>
      </c>
      <c r="D74" s="73">
        <v>44266</v>
      </c>
      <c r="E74" s="7" t="s">
        <v>97</v>
      </c>
      <c r="F74" s="12" t="s">
        <v>7</v>
      </c>
      <c r="G74" s="3" t="s">
        <v>51</v>
      </c>
      <c r="H74" s="12">
        <v>5</v>
      </c>
      <c r="I74" s="12">
        <v>8</v>
      </c>
      <c r="J74" s="82">
        <v>0.1</v>
      </c>
      <c r="K74" s="12" t="s">
        <v>12</v>
      </c>
      <c r="L74" s="15">
        <v>0</v>
      </c>
      <c r="M74" s="15">
        <v>8</v>
      </c>
      <c r="N74" s="8"/>
      <c r="O74" s="14">
        <v>8</v>
      </c>
      <c r="P74" s="15">
        <v>1</v>
      </c>
      <c r="Q74" s="11">
        <v>9</v>
      </c>
      <c r="R74" s="79">
        <v>8</v>
      </c>
      <c r="S74" s="40"/>
      <c r="T74" s="40"/>
      <c r="U74" s="40"/>
      <c r="V74" s="40"/>
      <c r="W74" s="40"/>
      <c r="X74" s="40"/>
      <c r="Y74" s="81" t="s">
        <v>205</v>
      </c>
    </row>
    <row r="75" spans="2:25">
      <c r="B75" s="52" t="s">
        <v>28</v>
      </c>
      <c r="C75" s="33" t="s">
        <v>134</v>
      </c>
      <c r="D75" s="73">
        <v>44266</v>
      </c>
      <c r="E75" s="7" t="s">
        <v>97</v>
      </c>
      <c r="F75" s="12" t="s">
        <v>7</v>
      </c>
      <c r="G75" s="3" t="s">
        <v>51</v>
      </c>
      <c r="H75" s="12">
        <v>5</v>
      </c>
      <c r="I75" s="12">
        <v>1</v>
      </c>
      <c r="J75" s="82">
        <v>0.1</v>
      </c>
      <c r="K75" s="12" t="s">
        <v>12</v>
      </c>
      <c r="L75" s="15">
        <v>0</v>
      </c>
      <c r="M75" s="15">
        <v>10</v>
      </c>
      <c r="N75" s="8"/>
      <c r="O75" s="14">
        <v>10</v>
      </c>
      <c r="P75" s="15">
        <v>1</v>
      </c>
      <c r="Q75" s="11">
        <v>11</v>
      </c>
      <c r="R75" s="79">
        <v>10</v>
      </c>
      <c r="S75" s="40"/>
      <c r="T75" s="40"/>
      <c r="U75" s="40"/>
      <c r="V75" s="40"/>
      <c r="W75" s="40"/>
      <c r="X75" s="40"/>
      <c r="Y75" s="81" t="s">
        <v>205</v>
      </c>
    </row>
    <row r="76" spans="2:25">
      <c r="B76" s="52" t="s">
        <v>28</v>
      </c>
      <c r="C76" s="33" t="s">
        <v>135</v>
      </c>
      <c r="D76" s="73">
        <v>44341</v>
      </c>
      <c r="E76" s="7" t="s">
        <v>97</v>
      </c>
      <c r="F76" s="12" t="s">
        <v>6</v>
      </c>
      <c r="G76" s="12" t="s">
        <v>98</v>
      </c>
      <c r="H76" s="3">
        <v>22</v>
      </c>
      <c r="I76" s="3" t="s">
        <v>140</v>
      </c>
      <c r="J76" s="13">
        <v>1</v>
      </c>
      <c r="K76" s="12" t="s">
        <v>12</v>
      </c>
      <c r="L76" s="3">
        <v>52</v>
      </c>
      <c r="M76" s="3">
        <v>45</v>
      </c>
      <c r="N76" s="5"/>
      <c r="O76" s="14">
        <f t="shared" ref="O76:O138" si="1">L76+M76</f>
        <v>97</v>
      </c>
      <c r="P76" s="11">
        <v>13</v>
      </c>
      <c r="Q76" s="11">
        <f t="shared" ref="Q76:Q138" si="2">O76+P76</f>
        <v>110</v>
      </c>
      <c r="R76" s="79">
        <f t="shared" ref="R76:R138" si="3">O76</f>
        <v>97</v>
      </c>
      <c r="S76" s="40"/>
      <c r="T76" s="40"/>
      <c r="U76" s="40"/>
      <c r="V76" s="40"/>
      <c r="W76" s="40"/>
      <c r="X76" s="40"/>
      <c r="Y76" s="81" t="s">
        <v>204</v>
      </c>
    </row>
    <row r="77" spans="2:25">
      <c r="B77" s="52" t="s">
        <v>28</v>
      </c>
      <c r="C77" s="33" t="s">
        <v>135</v>
      </c>
      <c r="D77" s="51">
        <v>44341</v>
      </c>
      <c r="E77" s="7" t="s">
        <v>97</v>
      </c>
      <c r="F77" s="12" t="s">
        <v>6</v>
      </c>
      <c r="G77" s="12" t="s">
        <v>98</v>
      </c>
      <c r="H77" s="3">
        <v>22</v>
      </c>
      <c r="I77" s="3" t="s">
        <v>141</v>
      </c>
      <c r="J77" s="13">
        <v>1</v>
      </c>
      <c r="K77" s="12" t="s">
        <v>12</v>
      </c>
      <c r="L77" s="3">
        <v>57</v>
      </c>
      <c r="M77" s="3">
        <v>52</v>
      </c>
      <c r="N77" s="6"/>
      <c r="O77" s="14">
        <f t="shared" si="1"/>
        <v>109</v>
      </c>
      <c r="P77" s="11">
        <v>15</v>
      </c>
      <c r="Q77" s="11">
        <f t="shared" si="2"/>
        <v>124</v>
      </c>
      <c r="R77" s="79">
        <f t="shared" si="3"/>
        <v>109</v>
      </c>
      <c r="S77" s="40"/>
      <c r="T77" s="40"/>
      <c r="U77" s="40"/>
      <c r="V77" s="40"/>
      <c r="W77" s="40"/>
      <c r="X77" s="40"/>
      <c r="Y77" s="81" t="s">
        <v>204</v>
      </c>
    </row>
    <row r="78" spans="2:25">
      <c r="B78" s="52" t="s">
        <v>28</v>
      </c>
      <c r="C78" s="33" t="s">
        <v>135</v>
      </c>
      <c r="D78" s="51">
        <v>44341</v>
      </c>
      <c r="E78" s="7" t="s">
        <v>97</v>
      </c>
      <c r="F78" s="12" t="s">
        <v>6</v>
      </c>
      <c r="G78" s="12" t="s">
        <v>98</v>
      </c>
      <c r="H78" s="3">
        <v>24</v>
      </c>
      <c r="I78" s="3" t="s">
        <v>142</v>
      </c>
      <c r="J78" s="13">
        <v>1</v>
      </c>
      <c r="K78" s="12" t="s">
        <v>12</v>
      </c>
      <c r="L78" s="3">
        <v>76</v>
      </c>
      <c r="M78" s="3">
        <v>63</v>
      </c>
      <c r="N78" s="6"/>
      <c r="O78" s="14">
        <f t="shared" si="1"/>
        <v>139</v>
      </c>
      <c r="P78" s="11">
        <v>19</v>
      </c>
      <c r="Q78" s="11">
        <f t="shared" si="2"/>
        <v>158</v>
      </c>
      <c r="R78" s="79">
        <f t="shared" si="3"/>
        <v>139</v>
      </c>
      <c r="S78" s="40"/>
      <c r="T78" s="40"/>
      <c r="U78" s="40"/>
      <c r="V78" s="40"/>
      <c r="W78" s="40"/>
      <c r="X78" s="40"/>
      <c r="Y78" s="81" t="s">
        <v>204</v>
      </c>
    </row>
    <row r="79" spans="2:25">
      <c r="B79" s="52" t="s">
        <v>28</v>
      </c>
      <c r="C79" s="33" t="s">
        <v>135</v>
      </c>
      <c r="D79" s="51">
        <v>44341</v>
      </c>
      <c r="E79" s="7" t="s">
        <v>97</v>
      </c>
      <c r="F79" s="12" t="s">
        <v>6</v>
      </c>
      <c r="G79" s="12" t="s">
        <v>98</v>
      </c>
      <c r="H79" s="3">
        <v>24</v>
      </c>
      <c r="I79" s="3" t="s">
        <v>143</v>
      </c>
      <c r="J79" s="13">
        <v>1</v>
      </c>
      <c r="K79" s="12" t="s">
        <v>12</v>
      </c>
      <c r="L79" s="3">
        <v>67</v>
      </c>
      <c r="M79" s="3">
        <v>65</v>
      </c>
      <c r="N79" s="6"/>
      <c r="O79" s="14">
        <f t="shared" si="1"/>
        <v>132</v>
      </c>
      <c r="P79" s="11">
        <v>19</v>
      </c>
      <c r="Q79" s="11">
        <f t="shared" si="2"/>
        <v>151</v>
      </c>
      <c r="R79" s="79">
        <f t="shared" si="3"/>
        <v>132</v>
      </c>
      <c r="S79" s="40"/>
      <c r="T79" s="40"/>
      <c r="U79" s="40"/>
      <c r="V79" s="40"/>
      <c r="W79" s="40"/>
      <c r="X79" s="40"/>
      <c r="Y79" s="81" t="s">
        <v>204</v>
      </c>
    </row>
    <row r="80" spans="2:25">
      <c r="B80" s="52" t="s">
        <v>28</v>
      </c>
      <c r="C80" s="33" t="s">
        <v>135</v>
      </c>
      <c r="D80" s="51">
        <v>44341</v>
      </c>
      <c r="E80" s="7" t="s">
        <v>97</v>
      </c>
      <c r="F80" s="12" t="s">
        <v>6</v>
      </c>
      <c r="G80" s="12" t="s">
        <v>98</v>
      </c>
      <c r="H80" s="3">
        <v>28</v>
      </c>
      <c r="I80" s="3" t="s">
        <v>144</v>
      </c>
      <c r="J80" s="13">
        <v>1</v>
      </c>
      <c r="K80" s="12" t="s">
        <v>12</v>
      </c>
      <c r="L80" s="3">
        <v>44</v>
      </c>
      <c r="M80" s="3">
        <v>60</v>
      </c>
      <c r="N80" s="6"/>
      <c r="O80" s="14">
        <f t="shared" si="1"/>
        <v>104</v>
      </c>
      <c r="P80" s="11">
        <v>13</v>
      </c>
      <c r="Q80" s="11">
        <f t="shared" si="2"/>
        <v>117</v>
      </c>
      <c r="R80" s="79">
        <f t="shared" si="3"/>
        <v>104</v>
      </c>
      <c r="S80" s="40"/>
      <c r="T80" s="40"/>
      <c r="U80" s="40"/>
      <c r="V80" s="40"/>
      <c r="W80" s="40"/>
      <c r="X80" s="40"/>
      <c r="Y80" s="81" t="s">
        <v>204</v>
      </c>
    </row>
    <row r="81" spans="2:25">
      <c r="B81" s="52" t="s">
        <v>28</v>
      </c>
      <c r="C81" s="33" t="s">
        <v>135</v>
      </c>
      <c r="D81" s="51">
        <v>44341</v>
      </c>
      <c r="E81" s="7" t="s">
        <v>97</v>
      </c>
      <c r="F81" s="12" t="s">
        <v>6</v>
      </c>
      <c r="G81" s="12" t="s">
        <v>98</v>
      </c>
      <c r="H81" s="3">
        <v>28</v>
      </c>
      <c r="I81" s="3" t="s">
        <v>145</v>
      </c>
      <c r="J81" s="13">
        <v>0.7</v>
      </c>
      <c r="K81" s="12" t="s">
        <v>12</v>
      </c>
      <c r="L81" s="3">
        <v>32</v>
      </c>
      <c r="M81" s="3">
        <v>44</v>
      </c>
      <c r="N81" s="10"/>
      <c r="O81" s="14">
        <f t="shared" si="1"/>
        <v>76</v>
      </c>
      <c r="P81" s="11">
        <v>10</v>
      </c>
      <c r="Q81" s="11">
        <f t="shared" si="2"/>
        <v>86</v>
      </c>
      <c r="R81" s="79">
        <f t="shared" si="3"/>
        <v>76</v>
      </c>
      <c r="S81" s="40"/>
      <c r="T81" s="40"/>
      <c r="U81" s="40"/>
      <c r="V81" s="40"/>
      <c r="W81" s="40"/>
      <c r="X81" s="40"/>
      <c r="Y81" s="81" t="s">
        <v>204</v>
      </c>
    </row>
    <row r="82" spans="2:25">
      <c r="B82" s="53" t="s">
        <v>28</v>
      </c>
      <c r="C82" s="33" t="s">
        <v>135</v>
      </c>
      <c r="D82" s="51">
        <v>44341</v>
      </c>
      <c r="E82" s="7" t="s">
        <v>97</v>
      </c>
      <c r="F82" s="12" t="s">
        <v>6</v>
      </c>
      <c r="G82" s="12" t="s">
        <v>98</v>
      </c>
      <c r="H82" s="3">
        <v>28</v>
      </c>
      <c r="I82" s="3" t="s">
        <v>146</v>
      </c>
      <c r="J82" s="13">
        <v>0.8</v>
      </c>
      <c r="K82" s="12" t="s">
        <v>12</v>
      </c>
      <c r="L82" s="3">
        <v>48</v>
      </c>
      <c r="M82" s="3">
        <v>35</v>
      </c>
      <c r="N82" s="10"/>
      <c r="O82" s="14">
        <f t="shared" si="1"/>
        <v>83</v>
      </c>
      <c r="P82" s="11">
        <v>12</v>
      </c>
      <c r="Q82" s="11">
        <f t="shared" si="2"/>
        <v>95</v>
      </c>
      <c r="R82" s="79">
        <f t="shared" si="3"/>
        <v>83</v>
      </c>
      <c r="S82" s="40"/>
      <c r="T82" s="40"/>
      <c r="U82" s="40"/>
      <c r="V82" s="40"/>
      <c r="W82" s="40"/>
      <c r="X82" s="40"/>
      <c r="Y82" s="81" t="s">
        <v>204</v>
      </c>
    </row>
    <row r="83" spans="2:25">
      <c r="B83" s="54" t="s">
        <v>28</v>
      </c>
      <c r="C83" s="33" t="s">
        <v>135</v>
      </c>
      <c r="D83" s="51">
        <v>44341</v>
      </c>
      <c r="E83" s="7" t="s">
        <v>97</v>
      </c>
      <c r="F83" s="12" t="s">
        <v>6</v>
      </c>
      <c r="G83" s="12" t="s">
        <v>98</v>
      </c>
      <c r="H83" s="3">
        <v>28</v>
      </c>
      <c r="I83" s="3" t="s">
        <v>147</v>
      </c>
      <c r="J83" s="13">
        <v>1</v>
      </c>
      <c r="K83" s="12" t="s">
        <v>12</v>
      </c>
      <c r="L83" s="3">
        <v>73</v>
      </c>
      <c r="M83" s="3">
        <v>58</v>
      </c>
      <c r="N83" s="10"/>
      <c r="O83" s="14">
        <f t="shared" si="1"/>
        <v>131</v>
      </c>
      <c r="P83" s="11">
        <v>18</v>
      </c>
      <c r="Q83" s="11">
        <f t="shared" si="2"/>
        <v>149</v>
      </c>
      <c r="R83" s="79">
        <f t="shared" si="3"/>
        <v>131</v>
      </c>
      <c r="S83" s="40"/>
      <c r="T83" s="40"/>
      <c r="U83" s="40"/>
      <c r="V83" s="40"/>
      <c r="W83" s="40"/>
      <c r="X83" s="40"/>
      <c r="Y83" s="81" t="s">
        <v>204</v>
      </c>
    </row>
    <row r="84" spans="2:25">
      <c r="B84" s="54" t="s">
        <v>28</v>
      </c>
      <c r="C84" s="33" t="s">
        <v>136</v>
      </c>
      <c r="D84" s="51">
        <v>44322</v>
      </c>
      <c r="E84" s="7" t="s">
        <v>97</v>
      </c>
      <c r="F84" s="12" t="s">
        <v>7</v>
      </c>
      <c r="G84" s="12" t="s">
        <v>98</v>
      </c>
      <c r="H84" s="3">
        <v>4</v>
      </c>
      <c r="I84" s="3" t="s">
        <v>148</v>
      </c>
      <c r="J84" s="13">
        <v>0.9</v>
      </c>
      <c r="K84" s="12" t="s">
        <v>12</v>
      </c>
      <c r="L84" s="3">
        <v>75</v>
      </c>
      <c r="M84" s="3">
        <v>177</v>
      </c>
      <c r="N84" s="10"/>
      <c r="O84" s="14">
        <f t="shared" si="1"/>
        <v>252</v>
      </c>
      <c r="P84" s="11">
        <v>40</v>
      </c>
      <c r="Q84" s="11">
        <f t="shared" si="2"/>
        <v>292</v>
      </c>
      <c r="R84" s="79">
        <f t="shared" si="3"/>
        <v>252</v>
      </c>
      <c r="S84" s="40"/>
      <c r="T84" s="40"/>
      <c r="U84" s="40"/>
      <c r="V84" s="40"/>
      <c r="W84" s="40"/>
      <c r="X84" s="40"/>
      <c r="Y84" s="81" t="s">
        <v>205</v>
      </c>
    </row>
    <row r="85" spans="2:25">
      <c r="B85" s="54" t="s">
        <v>28</v>
      </c>
      <c r="C85" s="33" t="s">
        <v>136</v>
      </c>
      <c r="D85" s="51">
        <v>44322</v>
      </c>
      <c r="E85" s="7" t="s">
        <v>97</v>
      </c>
      <c r="F85" s="12" t="s">
        <v>7</v>
      </c>
      <c r="G85" s="12" t="s">
        <v>98</v>
      </c>
      <c r="H85" s="3">
        <v>17</v>
      </c>
      <c r="I85" s="3" t="s">
        <v>149</v>
      </c>
      <c r="J85" s="13">
        <v>0.9</v>
      </c>
      <c r="K85" s="12" t="s">
        <v>12</v>
      </c>
      <c r="L85" s="3">
        <v>50</v>
      </c>
      <c r="M85" s="3">
        <v>66</v>
      </c>
      <c r="N85" s="10"/>
      <c r="O85" s="14">
        <f t="shared" si="1"/>
        <v>116</v>
      </c>
      <c r="P85" s="11">
        <v>20</v>
      </c>
      <c r="Q85" s="11">
        <f t="shared" si="2"/>
        <v>136</v>
      </c>
      <c r="R85" s="79">
        <f t="shared" si="3"/>
        <v>116</v>
      </c>
      <c r="S85" s="40"/>
      <c r="T85" s="40"/>
      <c r="U85" s="40"/>
      <c r="V85" s="40"/>
      <c r="W85" s="40"/>
      <c r="X85" s="40"/>
      <c r="Y85" s="81" t="s">
        <v>205</v>
      </c>
    </row>
    <row r="86" spans="2:25">
      <c r="B86" s="55" t="s">
        <v>28</v>
      </c>
      <c r="C86" s="33" t="s">
        <v>136</v>
      </c>
      <c r="D86" s="51">
        <v>44322</v>
      </c>
      <c r="E86" s="7" t="s">
        <v>97</v>
      </c>
      <c r="F86" s="12" t="s">
        <v>7</v>
      </c>
      <c r="G86" s="12" t="s">
        <v>98</v>
      </c>
      <c r="H86" s="3">
        <v>17</v>
      </c>
      <c r="I86" s="3" t="s">
        <v>150</v>
      </c>
      <c r="J86" s="13">
        <v>1</v>
      </c>
      <c r="K86" s="12" t="s">
        <v>12</v>
      </c>
      <c r="L86" s="3">
        <v>44</v>
      </c>
      <c r="M86" s="3">
        <v>117</v>
      </c>
      <c r="N86" s="10"/>
      <c r="O86" s="14">
        <f t="shared" si="1"/>
        <v>161</v>
      </c>
      <c r="P86" s="11">
        <v>25</v>
      </c>
      <c r="Q86" s="11">
        <f t="shared" si="2"/>
        <v>186</v>
      </c>
      <c r="R86" s="79">
        <f t="shared" si="3"/>
        <v>161</v>
      </c>
      <c r="S86" s="40"/>
      <c r="T86" s="40"/>
      <c r="U86" s="40"/>
      <c r="V86" s="40"/>
      <c r="W86" s="40"/>
      <c r="X86" s="40"/>
      <c r="Y86" s="81" t="s">
        <v>205</v>
      </c>
    </row>
    <row r="87" spans="2:25">
      <c r="B87" s="55" t="s">
        <v>28</v>
      </c>
      <c r="C87" s="33" t="s">
        <v>136</v>
      </c>
      <c r="D87" s="75">
        <v>44322</v>
      </c>
      <c r="E87" s="7" t="s">
        <v>97</v>
      </c>
      <c r="F87" s="8" t="s">
        <v>7</v>
      </c>
      <c r="G87" s="8" t="s">
        <v>98</v>
      </c>
      <c r="H87" s="8">
        <v>17</v>
      </c>
      <c r="I87" s="8" t="s">
        <v>151</v>
      </c>
      <c r="J87" s="76">
        <v>1</v>
      </c>
      <c r="K87" s="8" t="s">
        <v>12</v>
      </c>
      <c r="L87" s="3">
        <v>16</v>
      </c>
      <c r="M87" s="3">
        <v>122</v>
      </c>
      <c r="N87" s="10"/>
      <c r="O87" s="14">
        <f t="shared" si="1"/>
        <v>138</v>
      </c>
      <c r="P87" s="10">
        <v>20</v>
      </c>
      <c r="Q87" s="11">
        <f t="shared" si="2"/>
        <v>158</v>
      </c>
      <c r="R87" s="79">
        <f t="shared" si="3"/>
        <v>138</v>
      </c>
      <c r="S87" s="40"/>
      <c r="T87" s="40"/>
      <c r="U87" s="40"/>
      <c r="V87" s="40"/>
      <c r="W87" s="40"/>
      <c r="X87" s="40"/>
      <c r="Y87" s="81" t="s">
        <v>205</v>
      </c>
    </row>
    <row r="88" spans="2:25">
      <c r="B88" s="55" t="s">
        <v>28</v>
      </c>
      <c r="C88" s="33" t="s">
        <v>136</v>
      </c>
      <c r="D88" s="75">
        <v>44322</v>
      </c>
      <c r="E88" s="7" t="s">
        <v>97</v>
      </c>
      <c r="F88" s="8" t="s">
        <v>7</v>
      </c>
      <c r="G88" s="8" t="s">
        <v>98</v>
      </c>
      <c r="H88" s="8">
        <v>17</v>
      </c>
      <c r="I88" s="8" t="s">
        <v>152</v>
      </c>
      <c r="J88" s="76">
        <v>1</v>
      </c>
      <c r="K88" s="8" t="s">
        <v>12</v>
      </c>
      <c r="L88" s="3">
        <v>19</v>
      </c>
      <c r="M88" s="3">
        <v>95</v>
      </c>
      <c r="N88" s="10"/>
      <c r="O88" s="14">
        <f t="shared" si="1"/>
        <v>114</v>
      </c>
      <c r="P88" s="10">
        <v>17</v>
      </c>
      <c r="Q88" s="11">
        <f t="shared" si="2"/>
        <v>131</v>
      </c>
      <c r="R88" s="79">
        <f t="shared" si="3"/>
        <v>114</v>
      </c>
      <c r="S88" s="40"/>
      <c r="T88" s="40"/>
      <c r="U88" s="40"/>
      <c r="V88" s="40"/>
      <c r="W88" s="40"/>
      <c r="X88" s="40"/>
      <c r="Y88" s="81" t="s">
        <v>205</v>
      </c>
    </row>
    <row r="89" spans="2:25">
      <c r="B89" s="56" t="s">
        <v>28</v>
      </c>
      <c r="C89" s="33" t="s">
        <v>136</v>
      </c>
      <c r="D89" s="75">
        <v>44322</v>
      </c>
      <c r="E89" s="7" t="s">
        <v>97</v>
      </c>
      <c r="F89" s="8" t="s">
        <v>7</v>
      </c>
      <c r="G89" s="8" t="s">
        <v>98</v>
      </c>
      <c r="H89" s="8">
        <v>17</v>
      </c>
      <c r="I89" s="8" t="s">
        <v>153</v>
      </c>
      <c r="J89" s="76">
        <v>0.9</v>
      </c>
      <c r="K89" s="8" t="s">
        <v>12</v>
      </c>
      <c r="L89" s="3">
        <v>82</v>
      </c>
      <c r="M89" s="3">
        <v>105</v>
      </c>
      <c r="N89" s="10"/>
      <c r="O89" s="14">
        <f t="shared" si="1"/>
        <v>187</v>
      </c>
      <c r="P89" s="10">
        <v>33</v>
      </c>
      <c r="Q89" s="11">
        <f t="shared" si="2"/>
        <v>220</v>
      </c>
      <c r="R89" s="79">
        <f t="shared" si="3"/>
        <v>187</v>
      </c>
      <c r="S89" s="40"/>
      <c r="T89" s="40"/>
      <c r="U89" s="40"/>
      <c r="V89" s="40"/>
      <c r="W89" s="40"/>
      <c r="X89" s="40"/>
      <c r="Y89" s="81" t="s">
        <v>205</v>
      </c>
    </row>
    <row r="90" spans="2:25">
      <c r="B90" s="56" t="s">
        <v>28</v>
      </c>
      <c r="C90" s="33" t="s">
        <v>136</v>
      </c>
      <c r="D90" s="75">
        <v>44322</v>
      </c>
      <c r="E90" s="7" t="s">
        <v>97</v>
      </c>
      <c r="F90" s="8" t="s">
        <v>7</v>
      </c>
      <c r="G90" s="8" t="s">
        <v>98</v>
      </c>
      <c r="H90" s="8">
        <v>17</v>
      </c>
      <c r="I90" s="8" t="s">
        <v>154</v>
      </c>
      <c r="J90" s="76">
        <v>1</v>
      </c>
      <c r="K90" s="8" t="s">
        <v>12</v>
      </c>
      <c r="L90" s="3">
        <v>44</v>
      </c>
      <c r="M90" s="3">
        <v>144</v>
      </c>
      <c r="N90" s="10"/>
      <c r="O90" s="14">
        <f t="shared" si="1"/>
        <v>188</v>
      </c>
      <c r="P90" s="10">
        <v>29</v>
      </c>
      <c r="Q90" s="11">
        <f t="shared" si="2"/>
        <v>217</v>
      </c>
      <c r="R90" s="79">
        <f t="shared" si="3"/>
        <v>188</v>
      </c>
      <c r="S90" s="40"/>
      <c r="T90" s="40"/>
      <c r="U90" s="40"/>
      <c r="V90" s="40"/>
      <c r="W90" s="40"/>
      <c r="X90" s="40"/>
      <c r="Y90" s="81" t="s">
        <v>205</v>
      </c>
    </row>
    <row r="91" spans="2:25">
      <c r="B91" s="56" t="s">
        <v>28</v>
      </c>
      <c r="C91" s="33" t="s">
        <v>137</v>
      </c>
      <c r="D91" s="75">
        <v>44322</v>
      </c>
      <c r="E91" s="7" t="s">
        <v>97</v>
      </c>
      <c r="F91" s="8" t="s">
        <v>8</v>
      </c>
      <c r="G91" s="8" t="s">
        <v>37</v>
      </c>
      <c r="H91" s="8">
        <v>31</v>
      </c>
      <c r="I91" s="8" t="s">
        <v>155</v>
      </c>
      <c r="J91" s="76">
        <v>0.8</v>
      </c>
      <c r="K91" s="8" t="s">
        <v>9</v>
      </c>
      <c r="L91" s="3">
        <v>76</v>
      </c>
      <c r="M91" s="3">
        <v>122</v>
      </c>
      <c r="N91" s="10"/>
      <c r="O91" s="14">
        <f t="shared" si="1"/>
        <v>198</v>
      </c>
      <c r="P91" s="10">
        <v>26</v>
      </c>
      <c r="Q91" s="11">
        <f t="shared" si="2"/>
        <v>224</v>
      </c>
      <c r="R91" s="79">
        <f t="shared" si="3"/>
        <v>198</v>
      </c>
      <c r="S91" s="40"/>
      <c r="T91" s="40"/>
      <c r="U91" s="40"/>
      <c r="V91" s="40"/>
      <c r="W91" s="40"/>
      <c r="X91" s="40"/>
      <c r="Y91" s="81" t="s">
        <v>206</v>
      </c>
    </row>
    <row r="92" spans="2:25">
      <c r="B92" s="56" t="s">
        <v>28</v>
      </c>
      <c r="C92" s="33" t="s">
        <v>138</v>
      </c>
      <c r="D92" s="75">
        <v>44322</v>
      </c>
      <c r="E92" s="7" t="s">
        <v>97</v>
      </c>
      <c r="F92" s="8" t="s">
        <v>10</v>
      </c>
      <c r="G92" s="8" t="s">
        <v>37</v>
      </c>
      <c r="H92" s="8">
        <v>4</v>
      </c>
      <c r="I92" s="8" t="s">
        <v>156</v>
      </c>
      <c r="J92" s="76">
        <v>1</v>
      </c>
      <c r="K92" s="8" t="s">
        <v>9</v>
      </c>
      <c r="L92" s="3">
        <v>87</v>
      </c>
      <c r="M92" s="3">
        <v>315</v>
      </c>
      <c r="N92" s="10"/>
      <c r="O92" s="14">
        <f t="shared" si="1"/>
        <v>402</v>
      </c>
      <c r="P92" s="10">
        <v>45</v>
      </c>
      <c r="Q92" s="11">
        <f t="shared" si="2"/>
        <v>447</v>
      </c>
      <c r="R92" s="79">
        <f t="shared" si="3"/>
        <v>402</v>
      </c>
      <c r="S92" s="40"/>
      <c r="T92" s="40"/>
      <c r="U92" s="40"/>
      <c r="V92" s="40"/>
      <c r="W92" s="40"/>
      <c r="X92" s="40"/>
      <c r="Y92" s="81" t="s">
        <v>206</v>
      </c>
    </row>
    <row r="93" spans="2:25">
      <c r="B93" s="56" t="s">
        <v>28</v>
      </c>
      <c r="C93" s="33" t="s">
        <v>139</v>
      </c>
      <c r="D93" s="75">
        <v>44292</v>
      </c>
      <c r="E93" s="7" t="s">
        <v>97</v>
      </c>
      <c r="F93" s="8" t="s">
        <v>8</v>
      </c>
      <c r="G93" s="8" t="s">
        <v>39</v>
      </c>
      <c r="H93" s="8">
        <v>12</v>
      </c>
      <c r="I93" s="8" t="s">
        <v>157</v>
      </c>
      <c r="J93" s="76">
        <v>1</v>
      </c>
      <c r="K93" s="8" t="s">
        <v>12</v>
      </c>
      <c r="L93" s="3">
        <v>41</v>
      </c>
      <c r="M93" s="3">
        <v>154</v>
      </c>
      <c r="N93" s="10"/>
      <c r="O93" s="14">
        <f t="shared" si="1"/>
        <v>195</v>
      </c>
      <c r="P93" s="10">
        <v>29</v>
      </c>
      <c r="Q93" s="11">
        <f t="shared" si="2"/>
        <v>224</v>
      </c>
      <c r="R93" s="79">
        <f t="shared" si="3"/>
        <v>195</v>
      </c>
      <c r="S93" s="40"/>
      <c r="T93" s="40"/>
      <c r="U93" s="40"/>
      <c r="V93" s="40"/>
      <c r="W93" s="40"/>
      <c r="X93" s="40"/>
      <c r="Y93" s="81" t="s">
        <v>206</v>
      </c>
    </row>
    <row r="94" spans="2:25">
      <c r="B94" s="56" t="s">
        <v>28</v>
      </c>
      <c r="C94" s="33" t="s">
        <v>158</v>
      </c>
      <c r="D94" s="75">
        <v>44335</v>
      </c>
      <c r="E94" s="7" t="s">
        <v>97</v>
      </c>
      <c r="F94" s="8" t="s">
        <v>10</v>
      </c>
      <c r="G94" s="8" t="s">
        <v>176</v>
      </c>
      <c r="H94" s="8">
        <v>11</v>
      </c>
      <c r="I94" s="8" t="s">
        <v>179</v>
      </c>
      <c r="J94" s="8">
        <v>3.7</v>
      </c>
      <c r="K94" s="8" t="s">
        <v>201</v>
      </c>
      <c r="L94" s="3">
        <v>0</v>
      </c>
      <c r="M94" s="3">
        <v>0</v>
      </c>
      <c r="N94" s="10"/>
      <c r="O94" s="14">
        <f t="shared" si="1"/>
        <v>0</v>
      </c>
      <c r="P94" s="10">
        <v>34</v>
      </c>
      <c r="Q94" s="11">
        <f t="shared" si="2"/>
        <v>34</v>
      </c>
      <c r="R94" s="79">
        <f t="shared" si="3"/>
        <v>0</v>
      </c>
      <c r="S94" s="40"/>
      <c r="T94" s="40"/>
      <c r="U94" s="40"/>
      <c r="V94" s="40"/>
      <c r="W94" s="40"/>
      <c r="X94" s="40"/>
      <c r="Y94" s="81" t="s">
        <v>206</v>
      </c>
    </row>
    <row r="95" spans="2:25">
      <c r="B95" s="56" t="s">
        <v>28</v>
      </c>
      <c r="C95" s="33" t="s">
        <v>158</v>
      </c>
      <c r="D95" s="75">
        <v>44335</v>
      </c>
      <c r="E95" s="7" t="s">
        <v>97</v>
      </c>
      <c r="F95" s="8" t="s">
        <v>10</v>
      </c>
      <c r="G95" s="8" t="s">
        <v>176</v>
      </c>
      <c r="H95" s="8">
        <v>11</v>
      </c>
      <c r="I95" s="8" t="s">
        <v>180</v>
      </c>
      <c r="J95" s="8">
        <v>0.5</v>
      </c>
      <c r="K95" s="8" t="s">
        <v>201</v>
      </c>
      <c r="L95" s="3">
        <v>0</v>
      </c>
      <c r="M95" s="3">
        <v>0</v>
      </c>
      <c r="N95" s="10"/>
      <c r="O95" s="14">
        <f t="shared" si="1"/>
        <v>0</v>
      </c>
      <c r="P95" s="10">
        <v>2</v>
      </c>
      <c r="Q95" s="11">
        <f t="shared" si="2"/>
        <v>2</v>
      </c>
      <c r="R95" s="79">
        <f t="shared" si="3"/>
        <v>0</v>
      </c>
      <c r="S95" s="40"/>
      <c r="T95" s="40"/>
      <c r="U95" s="40"/>
      <c r="V95" s="40"/>
      <c r="W95" s="40"/>
      <c r="X95" s="40"/>
      <c r="Y95" s="81" t="s">
        <v>206</v>
      </c>
    </row>
    <row r="96" spans="2:25">
      <c r="B96" s="56" t="s">
        <v>28</v>
      </c>
      <c r="C96" s="33" t="s">
        <v>158</v>
      </c>
      <c r="D96" s="75">
        <v>44335</v>
      </c>
      <c r="E96" s="7" t="s">
        <v>97</v>
      </c>
      <c r="F96" s="8" t="s">
        <v>10</v>
      </c>
      <c r="G96" s="8" t="s">
        <v>176</v>
      </c>
      <c r="H96" s="8">
        <v>14</v>
      </c>
      <c r="I96" s="8" t="s">
        <v>44</v>
      </c>
      <c r="J96" s="8">
        <v>3</v>
      </c>
      <c r="K96" s="8" t="s">
        <v>201</v>
      </c>
      <c r="L96" s="3">
        <v>0</v>
      </c>
      <c r="M96" s="3">
        <v>0</v>
      </c>
      <c r="N96" s="10"/>
      <c r="O96" s="14">
        <f t="shared" si="1"/>
        <v>0</v>
      </c>
      <c r="P96" s="10">
        <v>15</v>
      </c>
      <c r="Q96" s="11">
        <f t="shared" si="2"/>
        <v>15</v>
      </c>
      <c r="R96" s="79">
        <f t="shared" si="3"/>
        <v>0</v>
      </c>
      <c r="S96" s="40"/>
      <c r="T96" s="40"/>
      <c r="U96" s="40"/>
      <c r="V96" s="40"/>
      <c r="W96" s="40"/>
      <c r="X96" s="40"/>
      <c r="Y96" s="81" t="s">
        <v>206</v>
      </c>
    </row>
    <row r="97" spans="2:37">
      <c r="B97" s="56" t="s">
        <v>28</v>
      </c>
      <c r="C97" s="33" t="s">
        <v>158</v>
      </c>
      <c r="D97" s="75">
        <v>44335</v>
      </c>
      <c r="E97" s="7" t="s">
        <v>97</v>
      </c>
      <c r="F97" s="8" t="s">
        <v>10</v>
      </c>
      <c r="G97" s="8" t="s">
        <v>176</v>
      </c>
      <c r="H97" s="8">
        <v>15</v>
      </c>
      <c r="I97" s="8" t="s">
        <v>181</v>
      </c>
      <c r="J97" s="8">
        <v>2.8</v>
      </c>
      <c r="K97" s="8" t="s">
        <v>201</v>
      </c>
      <c r="L97" s="3">
        <v>0</v>
      </c>
      <c r="M97" s="3">
        <v>0</v>
      </c>
      <c r="N97" s="10"/>
      <c r="O97" s="14">
        <f t="shared" si="1"/>
        <v>0</v>
      </c>
      <c r="P97" s="10">
        <v>14</v>
      </c>
      <c r="Q97" s="11">
        <f t="shared" si="2"/>
        <v>14</v>
      </c>
      <c r="R97" s="79">
        <f t="shared" si="3"/>
        <v>0</v>
      </c>
      <c r="S97" s="40"/>
      <c r="T97" s="40"/>
      <c r="U97" s="40"/>
      <c r="V97" s="40"/>
      <c r="W97" s="40"/>
      <c r="X97" s="40"/>
      <c r="Y97" s="81" t="s">
        <v>206</v>
      </c>
    </row>
    <row r="98" spans="2:37">
      <c r="B98" s="56" t="s">
        <v>28</v>
      </c>
      <c r="C98" s="33" t="s">
        <v>158</v>
      </c>
      <c r="D98" s="75">
        <v>44335</v>
      </c>
      <c r="E98" s="7" t="s">
        <v>97</v>
      </c>
      <c r="F98" s="8" t="s">
        <v>10</v>
      </c>
      <c r="G98" s="8" t="s">
        <v>176</v>
      </c>
      <c r="H98" s="8">
        <v>15</v>
      </c>
      <c r="I98" s="8" t="s">
        <v>182</v>
      </c>
      <c r="J98" s="8">
        <v>1.2</v>
      </c>
      <c r="K98" s="8" t="s">
        <v>201</v>
      </c>
      <c r="L98" s="3">
        <v>0</v>
      </c>
      <c r="M98" s="3">
        <v>0</v>
      </c>
      <c r="N98" s="10"/>
      <c r="O98" s="14">
        <f t="shared" si="1"/>
        <v>0</v>
      </c>
      <c r="P98" s="10">
        <v>6</v>
      </c>
      <c r="Q98" s="11">
        <f t="shared" si="2"/>
        <v>6</v>
      </c>
      <c r="R98" s="79">
        <f t="shared" si="3"/>
        <v>0</v>
      </c>
      <c r="S98" s="40"/>
      <c r="T98" s="40"/>
      <c r="U98" s="40"/>
      <c r="V98" s="40"/>
      <c r="W98" s="40"/>
      <c r="X98" s="40"/>
      <c r="Y98" s="81" t="s">
        <v>206</v>
      </c>
    </row>
    <row r="99" spans="2:37">
      <c r="B99" s="56" t="s">
        <v>28</v>
      </c>
      <c r="C99" s="33" t="s">
        <v>158</v>
      </c>
      <c r="D99" s="75">
        <v>44335</v>
      </c>
      <c r="E99" s="7" t="s">
        <v>97</v>
      </c>
      <c r="F99" s="8" t="s">
        <v>10</v>
      </c>
      <c r="G99" s="8" t="s">
        <v>176</v>
      </c>
      <c r="H99" s="8">
        <v>15</v>
      </c>
      <c r="I99" s="8" t="s">
        <v>128</v>
      </c>
      <c r="J99" s="8">
        <v>0.7</v>
      </c>
      <c r="K99" s="8" t="s">
        <v>201</v>
      </c>
      <c r="L99" s="3">
        <v>0</v>
      </c>
      <c r="M99" s="3">
        <v>0</v>
      </c>
      <c r="N99" s="10"/>
      <c r="O99" s="14">
        <f t="shared" si="1"/>
        <v>0</v>
      </c>
      <c r="P99" s="10">
        <v>4</v>
      </c>
      <c r="Q99" s="11">
        <f t="shared" si="2"/>
        <v>4</v>
      </c>
      <c r="R99" s="79">
        <f t="shared" si="3"/>
        <v>0</v>
      </c>
      <c r="S99" s="40"/>
      <c r="T99" s="40"/>
      <c r="U99" s="40"/>
      <c r="V99" s="40"/>
      <c r="W99" s="40"/>
      <c r="X99" s="40"/>
      <c r="Y99" s="81" t="s">
        <v>206</v>
      </c>
    </row>
    <row r="100" spans="2:37">
      <c r="B100" s="56" t="s">
        <v>28</v>
      </c>
      <c r="C100" s="33" t="s">
        <v>158</v>
      </c>
      <c r="D100" s="75">
        <v>44335</v>
      </c>
      <c r="E100" s="7" t="s">
        <v>97</v>
      </c>
      <c r="F100" s="8" t="s">
        <v>10</v>
      </c>
      <c r="G100" s="8" t="s">
        <v>176</v>
      </c>
      <c r="H100" s="8">
        <v>17</v>
      </c>
      <c r="I100" s="8" t="s">
        <v>183</v>
      </c>
      <c r="J100" s="8">
        <v>1.9</v>
      </c>
      <c r="K100" s="8" t="s">
        <v>201</v>
      </c>
      <c r="L100" s="3">
        <v>0</v>
      </c>
      <c r="M100" s="3">
        <v>0</v>
      </c>
      <c r="N100" s="10"/>
      <c r="O100" s="14">
        <f t="shared" si="1"/>
        <v>0</v>
      </c>
      <c r="P100" s="10">
        <v>11</v>
      </c>
      <c r="Q100" s="11">
        <f t="shared" si="2"/>
        <v>11</v>
      </c>
      <c r="R100" s="79">
        <f t="shared" si="3"/>
        <v>0</v>
      </c>
      <c r="S100" s="40"/>
      <c r="T100" s="40"/>
      <c r="U100" s="40"/>
      <c r="V100" s="40"/>
      <c r="W100" s="40"/>
      <c r="X100" s="40"/>
      <c r="Y100" s="81" t="s">
        <v>206</v>
      </c>
      <c r="AF100" s="83"/>
      <c r="AG100" s="83"/>
      <c r="AH100" s="83"/>
      <c r="AI100" s="83"/>
      <c r="AJ100" s="83"/>
      <c r="AK100" s="83"/>
    </row>
    <row r="101" spans="2:37">
      <c r="B101" s="56" t="s">
        <v>28</v>
      </c>
      <c r="C101" s="33" t="s">
        <v>158</v>
      </c>
      <c r="D101" s="75">
        <v>44335</v>
      </c>
      <c r="E101" s="7" t="s">
        <v>97</v>
      </c>
      <c r="F101" s="8" t="s">
        <v>10</v>
      </c>
      <c r="G101" s="8" t="s">
        <v>176</v>
      </c>
      <c r="H101" s="8">
        <v>18</v>
      </c>
      <c r="I101" s="8" t="s">
        <v>184</v>
      </c>
      <c r="J101" s="8">
        <v>2.6</v>
      </c>
      <c r="K101" s="8" t="s">
        <v>201</v>
      </c>
      <c r="L101" s="3">
        <v>0</v>
      </c>
      <c r="M101" s="3">
        <v>0</v>
      </c>
      <c r="N101" s="10"/>
      <c r="O101" s="14">
        <f t="shared" si="1"/>
        <v>0</v>
      </c>
      <c r="P101" s="10">
        <v>14</v>
      </c>
      <c r="Q101" s="11">
        <f t="shared" si="2"/>
        <v>14</v>
      </c>
      <c r="R101" s="79">
        <f t="shared" si="3"/>
        <v>0</v>
      </c>
      <c r="S101" s="40"/>
      <c r="T101" s="40"/>
      <c r="U101" s="40"/>
      <c r="V101" s="40"/>
      <c r="W101" s="40"/>
      <c r="X101" s="40"/>
      <c r="Y101" s="81" t="s">
        <v>206</v>
      </c>
      <c r="AF101" s="83"/>
      <c r="AG101" s="83"/>
      <c r="AH101" s="83"/>
      <c r="AI101" s="83"/>
      <c r="AJ101" s="83"/>
      <c r="AK101" s="83"/>
    </row>
    <row r="102" spans="2:37">
      <c r="B102" s="56" t="s">
        <v>28</v>
      </c>
      <c r="C102" s="33" t="s">
        <v>158</v>
      </c>
      <c r="D102" s="75">
        <v>44335</v>
      </c>
      <c r="E102" s="7" t="s">
        <v>97</v>
      </c>
      <c r="F102" s="8" t="s">
        <v>10</v>
      </c>
      <c r="G102" s="8" t="s">
        <v>176</v>
      </c>
      <c r="H102" s="8">
        <v>20</v>
      </c>
      <c r="I102" s="8">
        <v>14</v>
      </c>
      <c r="J102" s="8">
        <v>2</v>
      </c>
      <c r="K102" s="8" t="s">
        <v>201</v>
      </c>
      <c r="L102" s="3">
        <v>0</v>
      </c>
      <c r="M102" s="3">
        <v>0</v>
      </c>
      <c r="N102" s="19"/>
      <c r="O102" s="14">
        <f t="shared" si="1"/>
        <v>0</v>
      </c>
      <c r="P102" s="10">
        <v>13</v>
      </c>
      <c r="Q102" s="11">
        <f t="shared" si="2"/>
        <v>13</v>
      </c>
      <c r="R102" s="79">
        <f t="shared" si="3"/>
        <v>0</v>
      </c>
      <c r="S102" s="40"/>
      <c r="T102" s="40"/>
      <c r="U102" s="40"/>
      <c r="V102" s="40"/>
      <c r="W102" s="40"/>
      <c r="X102" s="40"/>
      <c r="Y102" s="81" t="s">
        <v>206</v>
      </c>
      <c r="AF102" s="83"/>
      <c r="AG102" s="83" t="s">
        <v>6</v>
      </c>
      <c r="AH102" s="83"/>
      <c r="AI102" s="83"/>
      <c r="AJ102" s="83"/>
      <c r="AK102" s="83"/>
    </row>
    <row r="103" spans="2:37">
      <c r="B103" s="56" t="s">
        <v>28</v>
      </c>
      <c r="C103" s="33" t="s">
        <v>159</v>
      </c>
      <c r="D103" s="75">
        <v>44340</v>
      </c>
      <c r="E103" s="7" t="s">
        <v>97</v>
      </c>
      <c r="F103" s="8" t="s">
        <v>6</v>
      </c>
      <c r="G103" s="8" t="s">
        <v>176</v>
      </c>
      <c r="H103" s="8">
        <v>21</v>
      </c>
      <c r="I103" s="8" t="s">
        <v>185</v>
      </c>
      <c r="J103" s="8">
        <v>1.4</v>
      </c>
      <c r="K103" s="8" t="s">
        <v>201</v>
      </c>
      <c r="L103" s="3">
        <v>0</v>
      </c>
      <c r="M103" s="3">
        <v>0</v>
      </c>
      <c r="N103" s="19"/>
      <c r="O103" s="14">
        <f t="shared" si="1"/>
        <v>0</v>
      </c>
      <c r="P103" s="10">
        <v>7</v>
      </c>
      <c r="Q103" s="11">
        <f t="shared" si="2"/>
        <v>7</v>
      </c>
      <c r="R103" s="79">
        <f t="shared" si="3"/>
        <v>0</v>
      </c>
      <c r="S103" s="40"/>
      <c r="T103" s="40"/>
      <c r="U103" s="40"/>
      <c r="V103" s="40"/>
      <c r="W103" s="40"/>
      <c r="X103" s="40"/>
      <c r="Y103" s="81" t="s">
        <v>204</v>
      </c>
      <c r="AF103" s="83"/>
      <c r="AG103" s="83" t="s">
        <v>5</v>
      </c>
      <c r="AH103" s="83"/>
      <c r="AI103" s="83"/>
      <c r="AJ103" s="83"/>
      <c r="AK103" s="83"/>
    </row>
    <row r="104" spans="2:37">
      <c r="B104" s="56" t="s">
        <v>28</v>
      </c>
      <c r="C104" s="33" t="s">
        <v>159</v>
      </c>
      <c r="D104" s="75">
        <v>44340</v>
      </c>
      <c r="E104" s="7" t="s">
        <v>97</v>
      </c>
      <c r="F104" s="8" t="s">
        <v>6</v>
      </c>
      <c r="G104" s="8" t="s">
        <v>176</v>
      </c>
      <c r="H104" s="8">
        <v>29</v>
      </c>
      <c r="I104" s="8" t="s">
        <v>121</v>
      </c>
      <c r="J104" s="8">
        <v>1</v>
      </c>
      <c r="K104" s="8" t="s">
        <v>201</v>
      </c>
      <c r="L104" s="3">
        <v>0</v>
      </c>
      <c r="M104" s="3">
        <v>0</v>
      </c>
      <c r="N104" s="19"/>
      <c r="O104" s="14">
        <f t="shared" si="1"/>
        <v>0</v>
      </c>
      <c r="P104" s="10">
        <v>8</v>
      </c>
      <c r="Q104" s="11">
        <f t="shared" si="2"/>
        <v>8</v>
      </c>
      <c r="R104" s="79">
        <f t="shared" si="3"/>
        <v>0</v>
      </c>
      <c r="S104" s="40"/>
      <c r="T104" s="40"/>
      <c r="U104" s="40"/>
      <c r="V104" s="40"/>
      <c r="W104" s="40"/>
      <c r="X104" s="40"/>
      <c r="Y104" s="81" t="s">
        <v>204</v>
      </c>
      <c r="AF104" s="83"/>
      <c r="AG104" s="83" t="s">
        <v>11</v>
      </c>
      <c r="AH104" s="83"/>
      <c r="AI104" s="83"/>
      <c r="AJ104" s="83"/>
      <c r="AK104" s="83"/>
    </row>
    <row r="105" spans="2:37">
      <c r="B105" s="56" t="s">
        <v>28</v>
      </c>
      <c r="C105" s="33" t="s">
        <v>160</v>
      </c>
      <c r="D105" s="75">
        <v>44335</v>
      </c>
      <c r="E105" s="7" t="s">
        <v>97</v>
      </c>
      <c r="F105" s="8" t="s">
        <v>8</v>
      </c>
      <c r="G105" s="8" t="s">
        <v>176</v>
      </c>
      <c r="H105" s="8">
        <v>14</v>
      </c>
      <c r="I105" s="8" t="s">
        <v>186</v>
      </c>
      <c r="J105" s="8">
        <v>2.1</v>
      </c>
      <c r="K105" s="8" t="s">
        <v>201</v>
      </c>
      <c r="L105" s="3">
        <v>0</v>
      </c>
      <c r="M105" s="3">
        <v>0</v>
      </c>
      <c r="N105" s="19"/>
      <c r="O105" s="14">
        <f t="shared" si="1"/>
        <v>0</v>
      </c>
      <c r="P105" s="10">
        <v>7</v>
      </c>
      <c r="Q105" s="11">
        <f t="shared" si="2"/>
        <v>7</v>
      </c>
      <c r="R105" s="79">
        <f t="shared" si="3"/>
        <v>0</v>
      </c>
      <c r="S105" s="40"/>
      <c r="T105" s="40"/>
      <c r="U105" s="40"/>
      <c r="V105" s="40"/>
      <c r="W105" s="40"/>
      <c r="X105" s="40"/>
      <c r="Y105" s="81" t="s">
        <v>206</v>
      </c>
      <c r="AF105" s="83"/>
      <c r="AG105" s="83" t="s">
        <v>7</v>
      </c>
      <c r="AH105" s="83"/>
      <c r="AI105" s="83"/>
      <c r="AJ105" s="83"/>
      <c r="AK105" s="83"/>
    </row>
    <row r="106" spans="2:37">
      <c r="B106" s="56" t="s">
        <v>28</v>
      </c>
      <c r="C106" s="33" t="s">
        <v>160</v>
      </c>
      <c r="D106" s="75">
        <v>44335</v>
      </c>
      <c r="E106" s="7" t="s">
        <v>97</v>
      </c>
      <c r="F106" s="8" t="s">
        <v>8</v>
      </c>
      <c r="G106" s="8" t="s">
        <v>176</v>
      </c>
      <c r="H106" s="8">
        <v>27</v>
      </c>
      <c r="I106" s="8" t="s">
        <v>187</v>
      </c>
      <c r="J106" s="8">
        <v>1.8</v>
      </c>
      <c r="K106" s="8" t="s">
        <v>201</v>
      </c>
      <c r="L106" s="3">
        <v>0</v>
      </c>
      <c r="M106" s="3">
        <v>0</v>
      </c>
      <c r="N106" s="19"/>
      <c r="O106" s="14">
        <f t="shared" si="1"/>
        <v>0</v>
      </c>
      <c r="P106" s="10">
        <v>6</v>
      </c>
      <c r="Q106" s="11">
        <f t="shared" si="2"/>
        <v>6</v>
      </c>
      <c r="R106" s="79">
        <f t="shared" si="3"/>
        <v>0</v>
      </c>
      <c r="S106" s="40"/>
      <c r="T106" s="40"/>
      <c r="U106" s="40"/>
      <c r="V106" s="40"/>
      <c r="W106" s="40"/>
      <c r="X106" s="40"/>
      <c r="Y106" s="81" t="s">
        <v>206</v>
      </c>
      <c r="AF106" s="83"/>
      <c r="AG106" s="83" t="s">
        <v>10</v>
      </c>
      <c r="AH106" s="83"/>
      <c r="AI106" s="83"/>
      <c r="AJ106" s="83"/>
      <c r="AK106" s="83"/>
    </row>
    <row r="107" spans="2:37">
      <c r="B107" s="56" t="s">
        <v>28</v>
      </c>
      <c r="C107" s="33" t="s">
        <v>161</v>
      </c>
      <c r="D107" s="75">
        <v>44335</v>
      </c>
      <c r="E107" s="7" t="s">
        <v>97</v>
      </c>
      <c r="F107" s="8" t="s">
        <v>10</v>
      </c>
      <c r="G107" s="8" t="s">
        <v>177</v>
      </c>
      <c r="H107" s="8">
        <v>4</v>
      </c>
      <c r="I107" s="8">
        <v>11</v>
      </c>
      <c r="J107" s="8">
        <v>2.6</v>
      </c>
      <c r="K107" s="8" t="s">
        <v>201</v>
      </c>
      <c r="L107" s="3">
        <v>0</v>
      </c>
      <c r="M107" s="3">
        <v>0</v>
      </c>
      <c r="N107" s="19"/>
      <c r="O107" s="14">
        <f t="shared" si="1"/>
        <v>0</v>
      </c>
      <c r="P107" s="10">
        <v>22</v>
      </c>
      <c r="Q107" s="11">
        <f t="shared" si="2"/>
        <v>22</v>
      </c>
      <c r="R107" s="79">
        <f t="shared" si="3"/>
        <v>0</v>
      </c>
      <c r="S107" s="40"/>
      <c r="T107" s="40"/>
      <c r="U107" s="40"/>
      <c r="V107" s="40"/>
      <c r="W107" s="40"/>
      <c r="X107" s="40"/>
      <c r="Y107" s="81" t="s">
        <v>206</v>
      </c>
      <c r="AF107" s="83"/>
      <c r="AG107" s="83" t="s">
        <v>8</v>
      </c>
      <c r="AH107" s="83"/>
      <c r="AI107" s="83"/>
      <c r="AJ107" s="83"/>
      <c r="AK107" s="83"/>
    </row>
    <row r="108" spans="2:37">
      <c r="B108" s="56" t="s">
        <v>28</v>
      </c>
      <c r="C108" s="33" t="s">
        <v>161</v>
      </c>
      <c r="D108" s="75">
        <v>44335</v>
      </c>
      <c r="E108" s="7" t="s">
        <v>97</v>
      </c>
      <c r="F108" s="8" t="s">
        <v>10</v>
      </c>
      <c r="G108" s="8" t="s">
        <v>177</v>
      </c>
      <c r="H108" s="8">
        <v>4</v>
      </c>
      <c r="I108" s="8">
        <v>3</v>
      </c>
      <c r="J108" s="8">
        <v>2.6</v>
      </c>
      <c r="K108" s="8" t="s">
        <v>201</v>
      </c>
      <c r="L108" s="3">
        <v>0</v>
      </c>
      <c r="M108" s="3">
        <v>0</v>
      </c>
      <c r="N108" s="19"/>
      <c r="O108" s="14">
        <f t="shared" si="1"/>
        <v>0</v>
      </c>
      <c r="P108" s="10">
        <v>22</v>
      </c>
      <c r="Q108" s="11">
        <f t="shared" si="2"/>
        <v>22</v>
      </c>
      <c r="R108" s="79">
        <f t="shared" si="3"/>
        <v>0</v>
      </c>
      <c r="S108" s="40"/>
      <c r="T108" s="40"/>
      <c r="U108" s="40"/>
      <c r="V108" s="40"/>
      <c r="W108" s="40"/>
      <c r="X108" s="40"/>
      <c r="Y108" s="81" t="s">
        <v>206</v>
      </c>
      <c r="AF108" s="83"/>
      <c r="AG108" s="83"/>
      <c r="AH108" s="83"/>
      <c r="AI108" s="83"/>
      <c r="AJ108" s="83"/>
      <c r="AK108" s="83"/>
    </row>
    <row r="109" spans="2:37">
      <c r="B109" s="56" t="s">
        <v>28</v>
      </c>
      <c r="C109" s="33" t="s">
        <v>161</v>
      </c>
      <c r="D109" s="75">
        <v>44335</v>
      </c>
      <c r="E109" s="7" t="s">
        <v>97</v>
      </c>
      <c r="F109" s="8" t="s">
        <v>10</v>
      </c>
      <c r="G109" s="8" t="s">
        <v>177</v>
      </c>
      <c r="H109" s="8">
        <v>4</v>
      </c>
      <c r="I109" s="8">
        <v>7</v>
      </c>
      <c r="J109" s="8">
        <v>2.2000000000000002</v>
      </c>
      <c r="K109" s="8" t="s">
        <v>201</v>
      </c>
      <c r="L109" s="3">
        <v>0</v>
      </c>
      <c r="M109" s="3">
        <v>0</v>
      </c>
      <c r="N109" s="19"/>
      <c r="O109" s="14">
        <f t="shared" si="1"/>
        <v>0</v>
      </c>
      <c r="P109" s="10">
        <v>19</v>
      </c>
      <c r="Q109" s="11">
        <f t="shared" si="2"/>
        <v>19</v>
      </c>
      <c r="R109" s="79">
        <f t="shared" si="3"/>
        <v>0</v>
      </c>
      <c r="S109" s="40"/>
      <c r="T109" s="40"/>
      <c r="U109" s="40"/>
      <c r="V109" s="40"/>
      <c r="W109" s="40"/>
      <c r="X109" s="40"/>
      <c r="Y109" s="81" t="s">
        <v>206</v>
      </c>
      <c r="AF109" s="83"/>
      <c r="AG109" s="83"/>
      <c r="AH109" s="83"/>
      <c r="AI109" s="83"/>
      <c r="AJ109" s="83"/>
      <c r="AK109" s="83"/>
    </row>
    <row r="110" spans="2:37">
      <c r="B110" s="56" t="s">
        <v>28</v>
      </c>
      <c r="C110" s="33" t="s">
        <v>161</v>
      </c>
      <c r="D110" s="75">
        <v>44335</v>
      </c>
      <c r="E110" s="7" t="s">
        <v>97</v>
      </c>
      <c r="F110" s="8" t="s">
        <v>10</v>
      </c>
      <c r="G110" s="8" t="s">
        <v>177</v>
      </c>
      <c r="H110" s="8">
        <v>6</v>
      </c>
      <c r="I110" s="8">
        <v>22</v>
      </c>
      <c r="J110" s="8">
        <v>4.5</v>
      </c>
      <c r="K110" s="8" t="s">
        <v>201</v>
      </c>
      <c r="L110" s="3">
        <v>0</v>
      </c>
      <c r="M110" s="3">
        <v>0</v>
      </c>
      <c r="N110" s="19"/>
      <c r="O110" s="14">
        <f t="shared" si="1"/>
        <v>0</v>
      </c>
      <c r="P110" s="10">
        <v>28</v>
      </c>
      <c r="Q110" s="11">
        <f t="shared" si="2"/>
        <v>28</v>
      </c>
      <c r="R110" s="79">
        <f t="shared" si="3"/>
        <v>0</v>
      </c>
      <c r="S110" s="40"/>
      <c r="T110" s="40"/>
      <c r="U110" s="40"/>
      <c r="V110" s="40"/>
      <c r="W110" s="40"/>
      <c r="X110" s="40"/>
      <c r="Y110" s="81" t="s">
        <v>206</v>
      </c>
      <c r="AF110" s="83"/>
      <c r="AG110" s="83"/>
      <c r="AH110" s="83"/>
      <c r="AI110" s="83"/>
      <c r="AJ110" s="83"/>
      <c r="AK110" s="83"/>
    </row>
    <row r="111" spans="2:37">
      <c r="B111" s="56" t="s">
        <v>28</v>
      </c>
      <c r="C111" s="33" t="s">
        <v>161</v>
      </c>
      <c r="D111" s="75">
        <v>44335</v>
      </c>
      <c r="E111" s="7" t="s">
        <v>97</v>
      </c>
      <c r="F111" s="8" t="s">
        <v>10</v>
      </c>
      <c r="G111" s="8" t="s">
        <v>177</v>
      </c>
      <c r="H111" s="8">
        <v>8</v>
      </c>
      <c r="I111" s="8">
        <v>13</v>
      </c>
      <c r="J111" s="8">
        <v>3</v>
      </c>
      <c r="K111" s="8" t="s">
        <v>201</v>
      </c>
      <c r="L111" s="3">
        <v>0</v>
      </c>
      <c r="M111" s="3">
        <v>0</v>
      </c>
      <c r="N111" s="19"/>
      <c r="O111" s="14">
        <f t="shared" si="1"/>
        <v>0</v>
      </c>
      <c r="P111" s="10">
        <v>22</v>
      </c>
      <c r="Q111" s="11">
        <f t="shared" si="2"/>
        <v>22</v>
      </c>
      <c r="R111" s="79">
        <f t="shared" si="3"/>
        <v>0</v>
      </c>
      <c r="S111" s="40"/>
      <c r="T111" s="40"/>
      <c r="U111" s="40"/>
      <c r="V111" s="40"/>
      <c r="W111" s="40"/>
      <c r="X111" s="40"/>
      <c r="Y111" s="81" t="s">
        <v>206</v>
      </c>
      <c r="AF111" s="83"/>
      <c r="AG111" s="83"/>
      <c r="AH111" s="83"/>
      <c r="AI111" s="83"/>
      <c r="AJ111" s="83"/>
      <c r="AK111" s="83"/>
    </row>
    <row r="112" spans="2:37">
      <c r="B112" s="56" t="s">
        <v>28</v>
      </c>
      <c r="C112" s="33" t="s">
        <v>161</v>
      </c>
      <c r="D112" s="75">
        <v>44335</v>
      </c>
      <c r="E112" s="7" t="s">
        <v>97</v>
      </c>
      <c r="F112" s="8" t="s">
        <v>10</v>
      </c>
      <c r="G112" s="8" t="s">
        <v>177</v>
      </c>
      <c r="H112" s="8">
        <v>8</v>
      </c>
      <c r="I112" s="8">
        <v>14</v>
      </c>
      <c r="J112" s="8">
        <v>1.9</v>
      </c>
      <c r="K112" s="8" t="s">
        <v>201</v>
      </c>
      <c r="L112" s="3">
        <v>0</v>
      </c>
      <c r="M112" s="3">
        <v>0</v>
      </c>
      <c r="N112" s="19"/>
      <c r="O112" s="14">
        <f t="shared" si="1"/>
        <v>0</v>
      </c>
      <c r="P112" s="10">
        <v>15</v>
      </c>
      <c r="Q112" s="11">
        <f t="shared" si="2"/>
        <v>15</v>
      </c>
      <c r="R112" s="79">
        <f t="shared" si="3"/>
        <v>0</v>
      </c>
      <c r="S112" s="40"/>
      <c r="T112" s="40"/>
      <c r="U112" s="40"/>
      <c r="V112" s="40"/>
      <c r="W112" s="40"/>
      <c r="X112" s="40"/>
      <c r="Y112" s="81" t="s">
        <v>206</v>
      </c>
      <c r="AF112" s="83"/>
      <c r="AG112" s="83"/>
      <c r="AH112" s="83"/>
      <c r="AI112" s="83"/>
      <c r="AJ112" s="83"/>
      <c r="AK112" s="83"/>
    </row>
    <row r="113" spans="2:37">
      <c r="B113" s="56" t="s">
        <v>28</v>
      </c>
      <c r="C113" s="33" t="s">
        <v>161</v>
      </c>
      <c r="D113" s="75">
        <v>44335</v>
      </c>
      <c r="E113" s="7" t="s">
        <v>97</v>
      </c>
      <c r="F113" s="8" t="s">
        <v>10</v>
      </c>
      <c r="G113" s="8" t="s">
        <v>177</v>
      </c>
      <c r="H113" s="8">
        <v>12</v>
      </c>
      <c r="I113" s="8">
        <v>8</v>
      </c>
      <c r="J113" s="8">
        <v>0.6</v>
      </c>
      <c r="K113" s="8" t="s">
        <v>201</v>
      </c>
      <c r="L113" s="3">
        <v>0</v>
      </c>
      <c r="M113" s="3">
        <v>0</v>
      </c>
      <c r="N113" s="19"/>
      <c r="O113" s="14">
        <f t="shared" si="1"/>
        <v>0</v>
      </c>
      <c r="P113" s="10">
        <v>4</v>
      </c>
      <c r="Q113" s="11">
        <f t="shared" si="2"/>
        <v>4</v>
      </c>
      <c r="R113" s="79">
        <f t="shared" si="3"/>
        <v>0</v>
      </c>
      <c r="S113" s="40"/>
      <c r="T113" s="40"/>
      <c r="U113" s="40"/>
      <c r="V113" s="40"/>
      <c r="W113" s="40"/>
      <c r="X113" s="40"/>
      <c r="Y113" s="81" t="s">
        <v>206</v>
      </c>
      <c r="AF113" s="83"/>
      <c r="AG113" s="83"/>
      <c r="AH113" s="83"/>
      <c r="AI113" s="83"/>
      <c r="AJ113" s="83"/>
      <c r="AK113" s="83"/>
    </row>
    <row r="114" spans="2:37">
      <c r="B114" s="56" t="s">
        <v>28</v>
      </c>
      <c r="C114" s="33" t="s">
        <v>161</v>
      </c>
      <c r="D114" s="75">
        <v>44335</v>
      </c>
      <c r="E114" s="7" t="s">
        <v>97</v>
      </c>
      <c r="F114" s="8" t="s">
        <v>10</v>
      </c>
      <c r="G114" s="8" t="s">
        <v>177</v>
      </c>
      <c r="H114" s="8">
        <v>12</v>
      </c>
      <c r="I114" s="8">
        <v>32</v>
      </c>
      <c r="J114" s="8">
        <v>2.2999999999999998</v>
      </c>
      <c r="K114" s="8" t="s">
        <v>201</v>
      </c>
      <c r="L114" s="3">
        <v>0</v>
      </c>
      <c r="M114" s="3">
        <v>0</v>
      </c>
      <c r="N114" s="19"/>
      <c r="O114" s="14">
        <f t="shared" si="1"/>
        <v>0</v>
      </c>
      <c r="P114" s="10">
        <v>14</v>
      </c>
      <c r="Q114" s="11">
        <f t="shared" si="2"/>
        <v>14</v>
      </c>
      <c r="R114" s="79">
        <f t="shared" si="3"/>
        <v>0</v>
      </c>
      <c r="S114" s="40"/>
      <c r="T114" s="40"/>
      <c r="U114" s="40"/>
      <c r="V114" s="40"/>
      <c r="W114" s="40"/>
      <c r="X114" s="40"/>
      <c r="Y114" s="81" t="s">
        <v>206</v>
      </c>
      <c r="AF114" s="83"/>
      <c r="AG114" s="83"/>
      <c r="AH114" s="83"/>
      <c r="AI114" s="83"/>
      <c r="AJ114" s="83"/>
      <c r="AK114" s="83"/>
    </row>
    <row r="115" spans="2:37">
      <c r="B115" s="56" t="s">
        <v>28</v>
      </c>
      <c r="C115" s="33" t="s">
        <v>161</v>
      </c>
      <c r="D115" s="75">
        <v>44335</v>
      </c>
      <c r="E115" s="7" t="s">
        <v>97</v>
      </c>
      <c r="F115" s="8" t="s">
        <v>10</v>
      </c>
      <c r="G115" s="8" t="s">
        <v>177</v>
      </c>
      <c r="H115" s="8">
        <v>17</v>
      </c>
      <c r="I115" s="8">
        <v>11</v>
      </c>
      <c r="J115" s="8">
        <v>1.2</v>
      </c>
      <c r="K115" s="8" t="s">
        <v>201</v>
      </c>
      <c r="L115" s="3">
        <v>0</v>
      </c>
      <c r="M115" s="3">
        <v>0</v>
      </c>
      <c r="N115" s="19"/>
      <c r="O115" s="14">
        <f t="shared" si="1"/>
        <v>0</v>
      </c>
      <c r="P115" s="10">
        <v>7</v>
      </c>
      <c r="Q115" s="11">
        <f t="shared" si="2"/>
        <v>7</v>
      </c>
      <c r="R115" s="79">
        <f t="shared" si="3"/>
        <v>0</v>
      </c>
      <c r="S115" s="40"/>
      <c r="T115" s="40"/>
      <c r="U115" s="40"/>
      <c r="V115" s="40"/>
      <c r="W115" s="40"/>
      <c r="X115" s="40"/>
      <c r="Y115" s="81" t="s">
        <v>206</v>
      </c>
      <c r="AF115" s="83"/>
      <c r="AG115" s="83"/>
      <c r="AH115" s="83"/>
      <c r="AI115" s="83"/>
      <c r="AJ115" s="83"/>
      <c r="AK115" s="83"/>
    </row>
    <row r="116" spans="2:37">
      <c r="B116" s="56" t="s">
        <v>28</v>
      </c>
      <c r="C116" s="33" t="s">
        <v>162</v>
      </c>
      <c r="D116" s="75">
        <v>44340</v>
      </c>
      <c r="E116" s="7" t="s">
        <v>97</v>
      </c>
      <c r="F116" s="8" t="s">
        <v>6</v>
      </c>
      <c r="G116" s="8" t="s">
        <v>177</v>
      </c>
      <c r="H116" s="8">
        <v>20</v>
      </c>
      <c r="I116" s="8">
        <v>15</v>
      </c>
      <c r="J116" s="8">
        <v>3.5</v>
      </c>
      <c r="K116" s="8" t="s">
        <v>201</v>
      </c>
      <c r="L116" s="3">
        <v>0</v>
      </c>
      <c r="M116" s="3">
        <v>0</v>
      </c>
      <c r="N116" s="19"/>
      <c r="O116" s="14">
        <f t="shared" si="1"/>
        <v>0</v>
      </c>
      <c r="P116" s="10">
        <v>29</v>
      </c>
      <c r="Q116" s="11">
        <f t="shared" si="2"/>
        <v>29</v>
      </c>
      <c r="R116" s="79">
        <f t="shared" si="3"/>
        <v>0</v>
      </c>
      <c r="S116" s="40"/>
      <c r="T116" s="40"/>
      <c r="U116" s="40"/>
      <c r="V116" s="40"/>
      <c r="W116" s="40"/>
      <c r="X116" s="40"/>
      <c r="Y116" s="81" t="s">
        <v>204</v>
      </c>
      <c r="AF116" s="83"/>
      <c r="AG116" s="83"/>
      <c r="AH116" s="83" t="s">
        <v>203</v>
      </c>
      <c r="AI116" s="83"/>
      <c r="AJ116" s="83"/>
      <c r="AK116" s="83"/>
    </row>
    <row r="117" spans="2:37" ht="15.75">
      <c r="B117" s="56" t="s">
        <v>28</v>
      </c>
      <c r="C117" s="33" t="s">
        <v>162</v>
      </c>
      <c r="D117" s="75">
        <v>44340</v>
      </c>
      <c r="E117" s="7" t="s">
        <v>97</v>
      </c>
      <c r="F117" s="8" t="s">
        <v>6</v>
      </c>
      <c r="G117" s="8" t="s">
        <v>177</v>
      </c>
      <c r="H117" s="8">
        <v>12</v>
      </c>
      <c r="I117" s="8">
        <v>23</v>
      </c>
      <c r="J117" s="8">
        <v>3.4</v>
      </c>
      <c r="K117" s="8" t="s">
        <v>201</v>
      </c>
      <c r="L117" s="3">
        <v>0</v>
      </c>
      <c r="M117" s="3">
        <v>0</v>
      </c>
      <c r="N117" s="19"/>
      <c r="O117" s="14">
        <f t="shared" si="1"/>
        <v>0</v>
      </c>
      <c r="P117" s="10">
        <v>25</v>
      </c>
      <c r="Q117" s="11">
        <f t="shared" si="2"/>
        <v>25</v>
      </c>
      <c r="R117" s="79">
        <f t="shared" si="3"/>
        <v>0</v>
      </c>
      <c r="S117" s="40"/>
      <c r="T117" s="40"/>
      <c r="U117" s="40"/>
      <c r="V117" s="40"/>
      <c r="W117" s="40"/>
      <c r="X117" s="40"/>
      <c r="Y117" s="81" t="s">
        <v>204</v>
      </c>
      <c r="AF117" s="83"/>
      <c r="AG117" s="83"/>
      <c r="AH117" s="84" t="s">
        <v>204</v>
      </c>
      <c r="AI117" s="83"/>
      <c r="AJ117" s="83"/>
      <c r="AK117" s="83"/>
    </row>
    <row r="118" spans="2:37" ht="16.5" thickBot="1">
      <c r="B118" s="56" t="s">
        <v>28</v>
      </c>
      <c r="C118" s="33" t="s">
        <v>163</v>
      </c>
      <c r="D118" s="75">
        <v>44335</v>
      </c>
      <c r="E118" s="7" t="s">
        <v>97</v>
      </c>
      <c r="F118" s="8" t="s">
        <v>8</v>
      </c>
      <c r="G118" s="8" t="s">
        <v>177</v>
      </c>
      <c r="H118" s="8">
        <v>29</v>
      </c>
      <c r="I118" s="8">
        <v>23</v>
      </c>
      <c r="J118" s="8">
        <v>4.0999999999999996</v>
      </c>
      <c r="K118" s="8" t="s">
        <v>201</v>
      </c>
      <c r="L118" s="3">
        <v>0</v>
      </c>
      <c r="M118" s="3">
        <v>0</v>
      </c>
      <c r="N118" s="19"/>
      <c r="O118" s="14">
        <f t="shared" si="1"/>
        <v>0</v>
      </c>
      <c r="P118" s="10">
        <v>30</v>
      </c>
      <c r="Q118" s="11">
        <f t="shared" si="2"/>
        <v>30</v>
      </c>
      <c r="R118" s="79">
        <f t="shared" si="3"/>
        <v>0</v>
      </c>
      <c r="S118" s="40"/>
      <c r="T118" s="40"/>
      <c r="U118" s="40"/>
      <c r="V118" s="40"/>
      <c r="W118" s="40"/>
      <c r="X118" s="40"/>
      <c r="Y118" s="81" t="s">
        <v>206</v>
      </c>
      <c r="AF118" s="83"/>
      <c r="AG118" s="83"/>
      <c r="AH118" s="84" t="s">
        <v>205</v>
      </c>
      <c r="AI118" s="83"/>
      <c r="AJ118" s="83"/>
      <c r="AK118" s="83"/>
    </row>
    <row r="119" spans="2:37" ht="16.5" thickBot="1">
      <c r="B119" s="56" t="s">
        <v>28</v>
      </c>
      <c r="C119" s="33" t="s">
        <v>163</v>
      </c>
      <c r="D119" s="75">
        <v>44335</v>
      </c>
      <c r="E119" s="7" t="s">
        <v>97</v>
      </c>
      <c r="F119" s="8" t="s">
        <v>8</v>
      </c>
      <c r="G119" s="8" t="s">
        <v>177</v>
      </c>
      <c r="H119" s="8">
        <v>31</v>
      </c>
      <c r="I119" s="8">
        <v>34</v>
      </c>
      <c r="J119" s="8">
        <v>5</v>
      </c>
      <c r="K119" s="8" t="s">
        <v>201</v>
      </c>
      <c r="L119" s="3">
        <v>0</v>
      </c>
      <c r="M119" s="3">
        <v>0</v>
      </c>
      <c r="N119" s="19"/>
      <c r="O119" s="14">
        <f t="shared" si="1"/>
        <v>0</v>
      </c>
      <c r="P119" s="10">
        <v>38</v>
      </c>
      <c r="Q119" s="11">
        <f t="shared" si="2"/>
        <v>38</v>
      </c>
      <c r="R119" s="79">
        <f t="shared" si="3"/>
        <v>0</v>
      </c>
      <c r="S119" s="40"/>
      <c r="T119" s="40"/>
      <c r="U119" s="40"/>
      <c r="V119" s="40"/>
      <c r="W119" s="40"/>
      <c r="X119" s="40"/>
      <c r="Y119" s="81" t="s">
        <v>206</v>
      </c>
      <c r="AF119" s="83"/>
      <c r="AG119" s="83"/>
      <c r="AH119" s="85" t="s">
        <v>206</v>
      </c>
      <c r="AI119" s="83"/>
      <c r="AJ119" s="83"/>
      <c r="AK119" s="83"/>
    </row>
    <row r="120" spans="2:37" ht="16.5" thickBot="1">
      <c r="B120" s="56" t="s">
        <v>28</v>
      </c>
      <c r="C120" s="33" t="s">
        <v>164</v>
      </c>
      <c r="D120" s="75">
        <v>44344</v>
      </c>
      <c r="E120" s="7" t="s">
        <v>97</v>
      </c>
      <c r="F120" s="8" t="s">
        <v>10</v>
      </c>
      <c r="G120" s="8" t="s">
        <v>41</v>
      </c>
      <c r="H120" s="8">
        <v>19</v>
      </c>
      <c r="I120" s="8">
        <v>26</v>
      </c>
      <c r="J120" s="8">
        <v>6</v>
      </c>
      <c r="K120" s="8" t="s">
        <v>12</v>
      </c>
      <c r="L120" s="3">
        <v>0</v>
      </c>
      <c r="M120" s="3">
        <v>142</v>
      </c>
      <c r="N120" s="19"/>
      <c r="O120" s="14">
        <f t="shared" si="1"/>
        <v>142</v>
      </c>
      <c r="P120" s="10">
        <v>20</v>
      </c>
      <c r="Q120" s="11">
        <f t="shared" si="2"/>
        <v>162</v>
      </c>
      <c r="R120" s="79">
        <f t="shared" si="3"/>
        <v>142</v>
      </c>
      <c r="S120" s="40"/>
      <c r="T120" s="40"/>
      <c r="U120" s="40"/>
      <c r="V120" s="40"/>
      <c r="W120" s="40"/>
      <c r="X120" s="40"/>
      <c r="Y120" s="81" t="s">
        <v>206</v>
      </c>
      <c r="AF120" s="83"/>
      <c r="AG120" s="83"/>
      <c r="AH120" s="85" t="s">
        <v>207</v>
      </c>
      <c r="AI120" s="83"/>
      <c r="AJ120" s="83"/>
      <c r="AK120" s="83"/>
    </row>
    <row r="121" spans="2:37" ht="15.75">
      <c r="B121" s="56" t="s">
        <v>28</v>
      </c>
      <c r="C121" s="33" t="s">
        <v>164</v>
      </c>
      <c r="D121" s="75">
        <v>44344</v>
      </c>
      <c r="E121" s="7" t="s">
        <v>97</v>
      </c>
      <c r="F121" s="8" t="s">
        <v>10</v>
      </c>
      <c r="G121" s="8" t="s">
        <v>41</v>
      </c>
      <c r="H121" s="8">
        <v>14</v>
      </c>
      <c r="I121" s="8">
        <v>21</v>
      </c>
      <c r="J121" s="8">
        <v>6.3</v>
      </c>
      <c r="K121" s="8" t="s">
        <v>12</v>
      </c>
      <c r="L121" s="3">
        <v>0</v>
      </c>
      <c r="M121" s="3">
        <v>221</v>
      </c>
      <c r="N121" s="19"/>
      <c r="O121" s="14">
        <f t="shared" si="1"/>
        <v>221</v>
      </c>
      <c r="P121" s="10">
        <v>27</v>
      </c>
      <c r="Q121" s="11">
        <f t="shared" si="2"/>
        <v>248</v>
      </c>
      <c r="R121" s="79">
        <f t="shared" si="3"/>
        <v>221</v>
      </c>
      <c r="S121" s="40"/>
      <c r="T121" s="40"/>
      <c r="U121" s="40"/>
      <c r="V121" s="40"/>
      <c r="W121" s="40"/>
      <c r="X121" s="40"/>
      <c r="Y121" s="81" t="s">
        <v>206</v>
      </c>
      <c r="AF121" s="83"/>
      <c r="AG121" s="83"/>
      <c r="AH121" s="84" t="s">
        <v>208</v>
      </c>
      <c r="AI121" s="83"/>
      <c r="AJ121" s="83"/>
      <c r="AK121" s="83"/>
    </row>
    <row r="122" spans="2:37">
      <c r="B122" s="57" t="s">
        <v>28</v>
      </c>
      <c r="C122" s="33" t="s">
        <v>164</v>
      </c>
      <c r="D122" s="75">
        <v>44344</v>
      </c>
      <c r="E122" s="7" t="s">
        <v>97</v>
      </c>
      <c r="F122" s="8" t="s">
        <v>10</v>
      </c>
      <c r="G122" s="8" t="s">
        <v>41</v>
      </c>
      <c r="H122" s="8">
        <v>5</v>
      </c>
      <c r="I122" s="8">
        <v>5</v>
      </c>
      <c r="J122" s="8">
        <v>6.6</v>
      </c>
      <c r="K122" s="8" t="s">
        <v>12</v>
      </c>
      <c r="L122" s="3">
        <v>0</v>
      </c>
      <c r="M122" s="3">
        <v>53</v>
      </c>
      <c r="N122" s="19"/>
      <c r="O122" s="14">
        <f t="shared" si="1"/>
        <v>53</v>
      </c>
      <c r="P122" s="10">
        <v>8</v>
      </c>
      <c r="Q122" s="11">
        <f t="shared" si="2"/>
        <v>61</v>
      </c>
      <c r="R122" s="79">
        <f t="shared" si="3"/>
        <v>53</v>
      </c>
      <c r="S122" s="40"/>
      <c r="T122" s="40"/>
      <c r="U122" s="40"/>
      <c r="V122" s="40"/>
      <c r="W122" s="40"/>
      <c r="X122" s="40"/>
      <c r="Y122" s="81" t="s">
        <v>206</v>
      </c>
      <c r="AF122" s="83"/>
      <c r="AG122" s="83"/>
      <c r="AH122" s="83"/>
      <c r="AI122" s="83"/>
      <c r="AJ122" s="83"/>
      <c r="AK122" s="83"/>
    </row>
    <row r="123" spans="2:37">
      <c r="B123" s="57" t="s">
        <v>28</v>
      </c>
      <c r="C123" s="33" t="s">
        <v>165</v>
      </c>
      <c r="D123" s="75">
        <v>44340</v>
      </c>
      <c r="E123" s="7" t="s">
        <v>97</v>
      </c>
      <c r="F123" s="8" t="s">
        <v>6</v>
      </c>
      <c r="G123" s="8" t="s">
        <v>41</v>
      </c>
      <c r="H123" s="8">
        <v>19</v>
      </c>
      <c r="I123" s="8" t="s">
        <v>188</v>
      </c>
      <c r="J123" s="8">
        <v>3</v>
      </c>
      <c r="K123" s="8" t="s">
        <v>12</v>
      </c>
      <c r="L123" s="3">
        <v>0</v>
      </c>
      <c r="M123" s="3">
        <v>49</v>
      </c>
      <c r="N123" s="19"/>
      <c r="O123" s="14">
        <f t="shared" si="1"/>
        <v>49</v>
      </c>
      <c r="P123" s="10">
        <v>9</v>
      </c>
      <c r="Q123" s="11">
        <f t="shared" si="2"/>
        <v>58</v>
      </c>
      <c r="R123" s="79">
        <f t="shared" si="3"/>
        <v>49</v>
      </c>
      <c r="S123" s="40"/>
      <c r="T123" s="40"/>
      <c r="U123" s="40"/>
      <c r="V123" s="40"/>
      <c r="W123" s="40"/>
      <c r="X123" s="40"/>
      <c r="Y123" s="81" t="s">
        <v>204</v>
      </c>
      <c r="AF123" s="83"/>
      <c r="AG123" s="83"/>
      <c r="AH123" s="83"/>
      <c r="AI123" s="83"/>
      <c r="AJ123" s="83"/>
      <c r="AK123" s="83"/>
    </row>
    <row r="124" spans="2:37">
      <c r="B124" s="57" t="s">
        <v>28</v>
      </c>
      <c r="C124" s="33" t="s">
        <v>166</v>
      </c>
      <c r="D124" s="75">
        <v>44301</v>
      </c>
      <c r="E124" s="7" t="s">
        <v>97</v>
      </c>
      <c r="F124" s="8" t="s">
        <v>8</v>
      </c>
      <c r="G124" s="8" t="s">
        <v>41</v>
      </c>
      <c r="H124" s="8">
        <v>15</v>
      </c>
      <c r="I124" s="8" t="s">
        <v>55</v>
      </c>
      <c r="J124" s="8">
        <v>10</v>
      </c>
      <c r="K124" s="8" t="s">
        <v>12</v>
      </c>
      <c r="L124" s="3">
        <v>0</v>
      </c>
      <c r="M124" s="3">
        <v>178</v>
      </c>
      <c r="N124" s="19"/>
      <c r="O124" s="14">
        <f t="shared" si="1"/>
        <v>178</v>
      </c>
      <c r="P124" s="10">
        <v>36</v>
      </c>
      <c r="Q124" s="11">
        <f t="shared" si="2"/>
        <v>214</v>
      </c>
      <c r="R124" s="79">
        <f t="shared" si="3"/>
        <v>178</v>
      </c>
      <c r="S124" s="40"/>
      <c r="T124" s="40"/>
      <c r="U124" s="40"/>
      <c r="V124" s="40"/>
      <c r="W124" s="40"/>
      <c r="X124" s="40"/>
      <c r="Y124" s="81" t="s">
        <v>206</v>
      </c>
      <c r="AF124" s="83"/>
      <c r="AG124" s="83"/>
      <c r="AH124" s="83"/>
      <c r="AI124" s="83"/>
      <c r="AJ124" s="83"/>
      <c r="AK124" s="83"/>
    </row>
    <row r="125" spans="2:37">
      <c r="B125" s="57" t="s">
        <v>28</v>
      </c>
      <c r="C125" s="33" t="s">
        <v>166</v>
      </c>
      <c r="D125" s="75">
        <v>44301</v>
      </c>
      <c r="E125" s="7" t="s">
        <v>97</v>
      </c>
      <c r="F125" s="8" t="s">
        <v>8</v>
      </c>
      <c r="G125" s="8" t="s">
        <v>41</v>
      </c>
      <c r="H125" s="8">
        <v>14</v>
      </c>
      <c r="I125" s="8" t="s">
        <v>184</v>
      </c>
      <c r="J125" s="8">
        <v>10</v>
      </c>
      <c r="K125" s="8" t="s">
        <v>12</v>
      </c>
      <c r="L125" s="3">
        <v>0</v>
      </c>
      <c r="M125" s="3">
        <v>325</v>
      </c>
      <c r="N125" s="19"/>
      <c r="O125" s="14">
        <f t="shared" si="1"/>
        <v>325</v>
      </c>
      <c r="P125" s="10">
        <v>62</v>
      </c>
      <c r="Q125" s="11">
        <f t="shared" si="2"/>
        <v>387</v>
      </c>
      <c r="R125" s="79">
        <f t="shared" si="3"/>
        <v>325</v>
      </c>
      <c r="S125" s="40"/>
      <c r="T125" s="40"/>
      <c r="U125" s="40"/>
      <c r="V125" s="40"/>
      <c r="W125" s="40"/>
      <c r="X125" s="40"/>
      <c r="Y125" s="81" t="s">
        <v>206</v>
      </c>
      <c r="AF125" s="83"/>
      <c r="AG125" s="83"/>
      <c r="AH125" s="83"/>
      <c r="AI125" s="83"/>
      <c r="AJ125" s="83"/>
      <c r="AK125" s="83"/>
    </row>
    <row r="126" spans="2:37">
      <c r="B126" s="57" t="s">
        <v>28</v>
      </c>
      <c r="C126" s="33" t="s">
        <v>166</v>
      </c>
      <c r="D126" s="75">
        <v>44301</v>
      </c>
      <c r="E126" s="7" t="s">
        <v>97</v>
      </c>
      <c r="F126" s="8" t="s">
        <v>8</v>
      </c>
      <c r="G126" s="8" t="s">
        <v>41</v>
      </c>
      <c r="H126" s="8">
        <v>26</v>
      </c>
      <c r="I126" s="8">
        <v>12</v>
      </c>
      <c r="J126" s="8">
        <v>9.4</v>
      </c>
      <c r="K126" s="8" t="s">
        <v>12</v>
      </c>
      <c r="L126" s="3">
        <v>0</v>
      </c>
      <c r="M126" s="3">
        <v>231</v>
      </c>
      <c r="N126" s="20"/>
      <c r="O126" s="14">
        <f t="shared" si="1"/>
        <v>231</v>
      </c>
      <c r="P126" s="10">
        <v>46</v>
      </c>
      <c r="Q126" s="11">
        <f t="shared" si="2"/>
        <v>277</v>
      </c>
      <c r="R126" s="79">
        <f t="shared" si="3"/>
        <v>231</v>
      </c>
      <c r="S126" s="40"/>
      <c r="T126" s="40"/>
      <c r="U126" s="40"/>
      <c r="V126" s="40"/>
      <c r="W126" s="40"/>
      <c r="X126" s="40"/>
      <c r="Y126" s="81" t="s">
        <v>206</v>
      </c>
      <c r="AF126" s="83"/>
      <c r="AG126" s="83"/>
      <c r="AH126" s="83"/>
      <c r="AI126" s="83"/>
      <c r="AJ126" s="83"/>
      <c r="AK126" s="83"/>
    </row>
    <row r="127" spans="2:37">
      <c r="B127" s="57" t="s">
        <v>28</v>
      </c>
      <c r="C127" s="33" t="s">
        <v>167</v>
      </c>
      <c r="D127" s="75" t="s">
        <v>168</v>
      </c>
      <c r="E127" s="7" t="s">
        <v>97</v>
      </c>
      <c r="F127" s="8" t="s">
        <v>5</v>
      </c>
      <c r="G127" s="8" t="s">
        <v>41</v>
      </c>
      <c r="H127" s="8">
        <v>25</v>
      </c>
      <c r="I127" s="8" t="s">
        <v>189</v>
      </c>
      <c r="J127" s="8">
        <v>5.7</v>
      </c>
      <c r="K127" s="8" t="s">
        <v>12</v>
      </c>
      <c r="L127" s="3">
        <v>180</v>
      </c>
      <c r="M127" s="3">
        <v>289</v>
      </c>
      <c r="N127" s="19"/>
      <c r="O127" s="14">
        <f t="shared" si="1"/>
        <v>469</v>
      </c>
      <c r="P127" s="10">
        <v>63</v>
      </c>
      <c r="Q127" s="11">
        <f t="shared" si="2"/>
        <v>532</v>
      </c>
      <c r="R127" s="79">
        <f t="shared" si="3"/>
        <v>469</v>
      </c>
      <c r="S127" s="40"/>
      <c r="T127" s="40"/>
      <c r="U127" s="40"/>
      <c r="V127" s="40"/>
      <c r="W127" s="40"/>
      <c r="X127" s="40"/>
      <c r="Y127" s="81" t="s">
        <v>203</v>
      </c>
    </row>
    <row r="128" spans="2:37">
      <c r="B128" s="57" t="s">
        <v>28</v>
      </c>
      <c r="C128" s="33" t="s">
        <v>169</v>
      </c>
      <c r="D128" s="75" t="s">
        <v>170</v>
      </c>
      <c r="E128" s="7" t="s">
        <v>97</v>
      </c>
      <c r="F128" s="8" t="s">
        <v>5</v>
      </c>
      <c r="G128" s="8" t="s">
        <v>41</v>
      </c>
      <c r="H128" s="8">
        <v>25</v>
      </c>
      <c r="I128" s="8" t="s">
        <v>190</v>
      </c>
      <c r="J128" s="8">
        <v>3.2</v>
      </c>
      <c r="K128" s="8" t="s">
        <v>12</v>
      </c>
      <c r="L128" s="3">
        <v>0</v>
      </c>
      <c r="M128" s="3">
        <v>127</v>
      </c>
      <c r="N128" s="3"/>
      <c r="O128" s="14">
        <f t="shared" si="1"/>
        <v>127</v>
      </c>
      <c r="P128" s="10">
        <v>10</v>
      </c>
      <c r="Q128" s="11">
        <f t="shared" si="2"/>
        <v>137</v>
      </c>
      <c r="R128" s="79">
        <f t="shared" si="3"/>
        <v>127</v>
      </c>
      <c r="S128" s="40"/>
      <c r="T128" s="40"/>
      <c r="U128" s="40"/>
      <c r="V128" s="40"/>
      <c r="W128" s="40"/>
      <c r="X128" s="40"/>
      <c r="Y128" s="81" t="s">
        <v>203</v>
      </c>
    </row>
    <row r="129" spans="2:25">
      <c r="B129" s="57" t="s">
        <v>28</v>
      </c>
      <c r="C129" s="33" t="s">
        <v>171</v>
      </c>
      <c r="D129" s="75" t="s">
        <v>172</v>
      </c>
      <c r="E129" s="7" t="s">
        <v>97</v>
      </c>
      <c r="F129" s="8" t="s">
        <v>5</v>
      </c>
      <c r="G129" s="8" t="s">
        <v>41</v>
      </c>
      <c r="H129" s="8">
        <v>28</v>
      </c>
      <c r="I129" s="8" t="s">
        <v>191</v>
      </c>
      <c r="J129" s="8">
        <v>9.9</v>
      </c>
      <c r="K129" s="8" t="s">
        <v>12</v>
      </c>
      <c r="L129" s="3">
        <v>300</v>
      </c>
      <c r="M129" s="3">
        <v>507</v>
      </c>
      <c r="N129" s="3"/>
      <c r="O129" s="14">
        <f t="shared" si="1"/>
        <v>807</v>
      </c>
      <c r="P129" s="10">
        <v>137</v>
      </c>
      <c r="Q129" s="11">
        <f t="shared" si="2"/>
        <v>944</v>
      </c>
      <c r="R129" s="79">
        <f t="shared" si="3"/>
        <v>807</v>
      </c>
      <c r="S129" s="40"/>
      <c r="T129" s="40"/>
      <c r="U129" s="40"/>
      <c r="V129" s="40"/>
      <c r="W129" s="40"/>
      <c r="X129" s="40"/>
      <c r="Y129" s="81" t="s">
        <v>203</v>
      </c>
    </row>
    <row r="130" spans="2:25">
      <c r="B130" s="57" t="s">
        <v>28</v>
      </c>
      <c r="C130" s="33" t="s">
        <v>173</v>
      </c>
      <c r="D130" s="75">
        <v>44340</v>
      </c>
      <c r="E130" s="7" t="s">
        <v>97</v>
      </c>
      <c r="F130" s="8" t="s">
        <v>6</v>
      </c>
      <c r="G130" s="8" t="s">
        <v>51</v>
      </c>
      <c r="H130" s="8">
        <v>16</v>
      </c>
      <c r="I130" s="8" t="s">
        <v>53</v>
      </c>
      <c r="J130" s="8">
        <v>0.2</v>
      </c>
      <c r="K130" s="8" t="s">
        <v>12</v>
      </c>
      <c r="L130" s="3">
        <v>0</v>
      </c>
      <c r="M130" s="3">
        <v>7</v>
      </c>
      <c r="N130" s="3"/>
      <c r="O130" s="14">
        <f t="shared" si="1"/>
        <v>7</v>
      </c>
      <c r="P130" s="10">
        <v>1</v>
      </c>
      <c r="Q130" s="11">
        <f t="shared" si="2"/>
        <v>8</v>
      </c>
      <c r="R130" s="79">
        <f t="shared" si="3"/>
        <v>7</v>
      </c>
      <c r="S130" s="40"/>
      <c r="T130" s="40"/>
      <c r="U130" s="40"/>
      <c r="V130" s="40"/>
      <c r="W130" s="40"/>
      <c r="X130" s="40"/>
      <c r="Y130" s="81" t="s">
        <v>204</v>
      </c>
    </row>
    <row r="131" spans="2:25">
      <c r="B131" s="57" t="s">
        <v>28</v>
      </c>
      <c r="C131" s="33" t="s">
        <v>173</v>
      </c>
      <c r="D131" s="75">
        <v>44340</v>
      </c>
      <c r="E131" s="7" t="s">
        <v>97</v>
      </c>
      <c r="F131" s="8" t="s">
        <v>6</v>
      </c>
      <c r="G131" s="8" t="s">
        <v>51</v>
      </c>
      <c r="H131" s="8">
        <v>16</v>
      </c>
      <c r="I131" s="8" t="s">
        <v>192</v>
      </c>
      <c r="J131" s="8">
        <v>0.2</v>
      </c>
      <c r="K131" s="8" t="s">
        <v>12</v>
      </c>
      <c r="L131" s="3">
        <v>0</v>
      </c>
      <c r="M131" s="3">
        <v>5</v>
      </c>
      <c r="N131" s="3"/>
      <c r="O131" s="14">
        <f t="shared" si="1"/>
        <v>5</v>
      </c>
      <c r="P131" s="10">
        <v>0</v>
      </c>
      <c r="Q131" s="11">
        <f t="shared" si="2"/>
        <v>5</v>
      </c>
      <c r="R131" s="79">
        <f t="shared" si="3"/>
        <v>5</v>
      </c>
      <c r="S131" s="40"/>
      <c r="T131" s="40"/>
      <c r="U131" s="40"/>
      <c r="V131" s="40"/>
      <c r="W131" s="40"/>
      <c r="X131" s="40"/>
      <c r="Y131" s="81" t="s">
        <v>204</v>
      </c>
    </row>
    <row r="132" spans="2:25">
      <c r="B132" s="57" t="s">
        <v>28</v>
      </c>
      <c r="C132" s="33" t="s">
        <v>173</v>
      </c>
      <c r="D132" s="75">
        <v>44340</v>
      </c>
      <c r="E132" s="7" t="s">
        <v>97</v>
      </c>
      <c r="F132" s="8" t="s">
        <v>6</v>
      </c>
      <c r="G132" s="8" t="s">
        <v>51</v>
      </c>
      <c r="H132" s="8">
        <v>14</v>
      </c>
      <c r="I132" s="8" t="s">
        <v>193</v>
      </c>
      <c r="J132" s="8">
        <v>10</v>
      </c>
      <c r="K132" s="8" t="s">
        <v>12</v>
      </c>
      <c r="L132" s="3">
        <v>0</v>
      </c>
      <c r="M132" s="3">
        <v>25</v>
      </c>
      <c r="N132" s="12"/>
      <c r="O132" s="14">
        <f t="shared" si="1"/>
        <v>25</v>
      </c>
      <c r="P132" s="10">
        <v>3</v>
      </c>
      <c r="Q132" s="11">
        <f t="shared" si="2"/>
        <v>28</v>
      </c>
      <c r="R132" s="79">
        <f t="shared" si="3"/>
        <v>25</v>
      </c>
      <c r="S132" s="40"/>
      <c r="T132" s="40"/>
      <c r="U132" s="40"/>
      <c r="V132" s="40"/>
      <c r="W132" s="40"/>
      <c r="X132" s="40"/>
      <c r="Y132" s="81" t="s">
        <v>204</v>
      </c>
    </row>
    <row r="133" spans="2:25">
      <c r="B133" s="57" t="s">
        <v>28</v>
      </c>
      <c r="C133" s="33" t="s">
        <v>174</v>
      </c>
      <c r="D133" s="75">
        <v>44307</v>
      </c>
      <c r="E133" s="7" t="s">
        <v>97</v>
      </c>
      <c r="F133" s="8" t="s">
        <v>5</v>
      </c>
      <c r="G133" s="8" t="s">
        <v>178</v>
      </c>
      <c r="H133" s="8">
        <v>25</v>
      </c>
      <c r="I133" s="8" t="s">
        <v>194</v>
      </c>
      <c r="J133" s="8">
        <v>0.2</v>
      </c>
      <c r="K133" s="8" t="s">
        <v>12</v>
      </c>
      <c r="L133" s="3">
        <v>13</v>
      </c>
      <c r="M133" s="3">
        <v>31</v>
      </c>
      <c r="N133" s="3"/>
      <c r="O133" s="14">
        <f t="shared" si="1"/>
        <v>44</v>
      </c>
      <c r="P133" s="10">
        <v>5</v>
      </c>
      <c r="Q133" s="11">
        <f t="shared" si="2"/>
        <v>49</v>
      </c>
      <c r="R133" s="79">
        <f t="shared" si="3"/>
        <v>44</v>
      </c>
      <c r="S133" s="40"/>
      <c r="T133" s="40"/>
      <c r="U133" s="40"/>
      <c r="V133" s="40"/>
      <c r="W133" s="40"/>
      <c r="X133" s="40"/>
      <c r="Y133" s="81" t="s">
        <v>203</v>
      </c>
    </row>
    <row r="134" spans="2:25">
      <c r="B134" s="57" t="s">
        <v>28</v>
      </c>
      <c r="C134" s="33" t="s">
        <v>174</v>
      </c>
      <c r="D134" s="75">
        <v>44307</v>
      </c>
      <c r="E134" s="7" t="s">
        <v>97</v>
      </c>
      <c r="F134" s="8" t="s">
        <v>5</v>
      </c>
      <c r="G134" s="8" t="s">
        <v>178</v>
      </c>
      <c r="H134" s="8">
        <v>27</v>
      </c>
      <c r="I134" s="8" t="s">
        <v>195</v>
      </c>
      <c r="J134" s="8">
        <v>0.1</v>
      </c>
      <c r="K134" s="8" t="s">
        <v>12</v>
      </c>
      <c r="L134" s="3">
        <v>2</v>
      </c>
      <c r="M134" s="3">
        <v>16</v>
      </c>
      <c r="N134" s="3"/>
      <c r="O134" s="14">
        <f t="shared" si="1"/>
        <v>18</v>
      </c>
      <c r="P134" s="10">
        <v>2</v>
      </c>
      <c r="Q134" s="11">
        <f t="shared" si="2"/>
        <v>20</v>
      </c>
      <c r="R134" s="79">
        <f t="shared" si="3"/>
        <v>18</v>
      </c>
      <c r="S134" s="40"/>
      <c r="T134" s="40"/>
      <c r="U134" s="40"/>
      <c r="V134" s="40"/>
      <c r="W134" s="40"/>
      <c r="X134" s="40"/>
      <c r="Y134" s="81" t="s">
        <v>203</v>
      </c>
    </row>
    <row r="135" spans="2:25">
      <c r="B135" s="57" t="s">
        <v>28</v>
      </c>
      <c r="C135" s="33" t="s">
        <v>174</v>
      </c>
      <c r="D135" s="75">
        <v>44307</v>
      </c>
      <c r="E135" s="7" t="s">
        <v>97</v>
      </c>
      <c r="F135" s="8" t="s">
        <v>5</v>
      </c>
      <c r="G135" s="8" t="s">
        <v>178</v>
      </c>
      <c r="H135" s="8">
        <v>27</v>
      </c>
      <c r="I135" s="8" t="s">
        <v>196</v>
      </c>
      <c r="J135" s="8">
        <v>0.1</v>
      </c>
      <c r="K135" s="8" t="s">
        <v>12</v>
      </c>
      <c r="L135" s="3">
        <v>0</v>
      </c>
      <c r="M135" s="3">
        <v>5</v>
      </c>
      <c r="N135" s="3"/>
      <c r="O135" s="14">
        <f t="shared" si="1"/>
        <v>5</v>
      </c>
      <c r="P135" s="10">
        <v>0</v>
      </c>
      <c r="Q135" s="11">
        <f t="shared" si="2"/>
        <v>5</v>
      </c>
      <c r="R135" s="79">
        <f t="shared" si="3"/>
        <v>5</v>
      </c>
      <c r="S135" s="40"/>
      <c r="T135" s="40"/>
      <c r="U135" s="40"/>
      <c r="V135" s="40"/>
      <c r="W135" s="40"/>
      <c r="X135" s="40"/>
      <c r="Y135" s="81" t="s">
        <v>203</v>
      </c>
    </row>
    <row r="136" spans="2:25">
      <c r="B136" s="57" t="s">
        <v>28</v>
      </c>
      <c r="C136" s="33" t="s">
        <v>174</v>
      </c>
      <c r="D136" s="75">
        <v>44307</v>
      </c>
      <c r="E136" s="7" t="s">
        <v>97</v>
      </c>
      <c r="F136" s="8" t="s">
        <v>5</v>
      </c>
      <c r="G136" s="8" t="s">
        <v>178</v>
      </c>
      <c r="H136" s="8">
        <v>27</v>
      </c>
      <c r="I136" s="8" t="s">
        <v>197</v>
      </c>
      <c r="J136" s="76">
        <v>0.1</v>
      </c>
      <c r="K136" s="8" t="s">
        <v>12</v>
      </c>
      <c r="L136" s="3">
        <v>0</v>
      </c>
      <c r="M136" s="3">
        <v>7</v>
      </c>
      <c r="N136" s="3"/>
      <c r="O136" s="14">
        <f t="shared" si="1"/>
        <v>7</v>
      </c>
      <c r="P136" s="10">
        <v>0</v>
      </c>
      <c r="Q136" s="11">
        <f t="shared" si="2"/>
        <v>7</v>
      </c>
      <c r="R136" s="79">
        <f t="shared" si="3"/>
        <v>7</v>
      </c>
      <c r="S136" s="40"/>
      <c r="T136" s="40"/>
      <c r="U136" s="40"/>
      <c r="V136" s="40"/>
      <c r="W136" s="40"/>
      <c r="X136" s="40"/>
      <c r="Y136" s="81" t="s">
        <v>203</v>
      </c>
    </row>
    <row r="137" spans="2:25">
      <c r="B137" s="57" t="s">
        <v>28</v>
      </c>
      <c r="C137" s="33" t="s">
        <v>174</v>
      </c>
      <c r="D137" s="75">
        <v>44307</v>
      </c>
      <c r="E137" s="7" t="s">
        <v>97</v>
      </c>
      <c r="F137" s="8" t="s">
        <v>5</v>
      </c>
      <c r="G137" s="8" t="s">
        <v>178</v>
      </c>
      <c r="H137" s="8">
        <v>27</v>
      </c>
      <c r="I137" s="8" t="s">
        <v>198</v>
      </c>
      <c r="J137" s="76">
        <v>0.4</v>
      </c>
      <c r="K137" s="8" t="s">
        <v>12</v>
      </c>
      <c r="L137" s="3">
        <v>0</v>
      </c>
      <c r="M137" s="3">
        <v>37</v>
      </c>
      <c r="N137" s="3"/>
      <c r="O137" s="14">
        <f t="shared" si="1"/>
        <v>37</v>
      </c>
      <c r="P137" s="10">
        <v>5</v>
      </c>
      <c r="Q137" s="11">
        <f t="shared" si="2"/>
        <v>42</v>
      </c>
      <c r="R137" s="79">
        <f t="shared" si="3"/>
        <v>37</v>
      </c>
      <c r="S137" s="40"/>
      <c r="T137" s="40"/>
      <c r="U137" s="40"/>
      <c r="V137" s="40"/>
      <c r="W137" s="40"/>
      <c r="X137" s="40"/>
      <c r="Y137" s="81" t="s">
        <v>203</v>
      </c>
    </row>
    <row r="138" spans="2:25">
      <c r="B138" s="57" t="s">
        <v>28</v>
      </c>
      <c r="C138" s="33" t="s">
        <v>174</v>
      </c>
      <c r="D138" s="75">
        <v>44307</v>
      </c>
      <c r="E138" s="7" t="s">
        <v>97</v>
      </c>
      <c r="F138" s="8" t="s">
        <v>5</v>
      </c>
      <c r="G138" s="8" t="s">
        <v>178</v>
      </c>
      <c r="H138" s="8">
        <v>28</v>
      </c>
      <c r="I138" s="8" t="s">
        <v>184</v>
      </c>
      <c r="J138" s="76">
        <v>0.3</v>
      </c>
      <c r="K138" s="8" t="s">
        <v>12</v>
      </c>
      <c r="L138" s="3">
        <v>9</v>
      </c>
      <c r="M138" s="3">
        <v>27</v>
      </c>
      <c r="N138" s="3"/>
      <c r="O138" s="14">
        <f t="shared" si="1"/>
        <v>36</v>
      </c>
      <c r="P138" s="10">
        <v>3</v>
      </c>
      <c r="Q138" s="11">
        <f t="shared" si="2"/>
        <v>39</v>
      </c>
      <c r="R138" s="79">
        <f t="shared" si="3"/>
        <v>36</v>
      </c>
      <c r="S138" s="40"/>
      <c r="T138" s="40"/>
      <c r="U138" s="40"/>
      <c r="V138" s="40"/>
      <c r="W138" s="40"/>
      <c r="X138" s="40"/>
      <c r="Y138" s="81" t="s">
        <v>203</v>
      </c>
    </row>
    <row r="139" spans="2:25">
      <c r="B139" s="57" t="s">
        <v>28</v>
      </c>
      <c r="C139" s="33" t="s">
        <v>174</v>
      </c>
      <c r="D139" s="75">
        <v>44307</v>
      </c>
      <c r="E139" s="7" t="s">
        <v>97</v>
      </c>
      <c r="F139" s="8" t="s">
        <v>5</v>
      </c>
      <c r="G139" s="8" t="s">
        <v>178</v>
      </c>
      <c r="H139" s="8">
        <v>28</v>
      </c>
      <c r="I139" s="8" t="s">
        <v>192</v>
      </c>
      <c r="J139" s="76">
        <v>0.1</v>
      </c>
      <c r="K139" s="8" t="s">
        <v>12</v>
      </c>
      <c r="L139" s="3">
        <v>1</v>
      </c>
      <c r="M139" s="3">
        <v>4</v>
      </c>
      <c r="N139" s="3"/>
      <c r="O139" s="14">
        <f t="shared" ref="O139:O141" si="4">L139+M139</f>
        <v>5</v>
      </c>
      <c r="P139" s="10">
        <v>1</v>
      </c>
      <c r="Q139" s="11">
        <f t="shared" ref="Q139:Q141" si="5">O139+P139</f>
        <v>6</v>
      </c>
      <c r="R139" s="79">
        <f t="shared" ref="R139:R141" si="6">O139</f>
        <v>5</v>
      </c>
      <c r="S139" s="40"/>
      <c r="T139" s="40"/>
      <c r="U139" s="40"/>
      <c r="V139" s="40"/>
      <c r="W139" s="40"/>
      <c r="X139" s="40"/>
      <c r="Y139" s="81" t="s">
        <v>203</v>
      </c>
    </row>
    <row r="140" spans="2:25">
      <c r="B140" s="57" t="s">
        <v>28</v>
      </c>
      <c r="C140" s="33" t="s">
        <v>175</v>
      </c>
      <c r="D140" s="75" t="s">
        <v>172</v>
      </c>
      <c r="E140" s="7" t="s">
        <v>97</v>
      </c>
      <c r="F140" s="8" t="s">
        <v>5</v>
      </c>
      <c r="G140" s="8" t="s">
        <v>178</v>
      </c>
      <c r="H140" s="8">
        <v>28</v>
      </c>
      <c r="I140" s="8" t="s">
        <v>199</v>
      </c>
      <c r="J140" s="76">
        <v>0.1</v>
      </c>
      <c r="K140" s="8" t="s">
        <v>12</v>
      </c>
      <c r="L140" s="3">
        <v>1</v>
      </c>
      <c r="M140" s="3">
        <v>5</v>
      </c>
      <c r="N140" s="15"/>
      <c r="O140" s="14">
        <f t="shared" si="4"/>
        <v>6</v>
      </c>
      <c r="P140" s="10">
        <v>0</v>
      </c>
      <c r="Q140" s="11">
        <f t="shared" si="5"/>
        <v>6</v>
      </c>
      <c r="R140" s="79">
        <f t="shared" si="6"/>
        <v>6</v>
      </c>
      <c r="S140" s="40"/>
      <c r="T140" s="40"/>
      <c r="U140" s="40"/>
      <c r="V140" s="40"/>
      <c r="W140" s="40"/>
      <c r="X140" s="40"/>
      <c r="Y140" s="81" t="s">
        <v>203</v>
      </c>
    </row>
    <row r="141" spans="2:25">
      <c r="B141" s="57" t="s">
        <v>28</v>
      </c>
      <c r="C141" s="33" t="s">
        <v>175</v>
      </c>
      <c r="D141" s="75" t="s">
        <v>172</v>
      </c>
      <c r="E141" s="7" t="s">
        <v>97</v>
      </c>
      <c r="F141" s="8" t="s">
        <v>5</v>
      </c>
      <c r="G141" s="8" t="s">
        <v>178</v>
      </c>
      <c r="H141" s="8">
        <v>28</v>
      </c>
      <c r="I141" s="8" t="s">
        <v>200</v>
      </c>
      <c r="J141" s="76">
        <v>0.8</v>
      </c>
      <c r="K141" s="8" t="s">
        <v>12</v>
      </c>
      <c r="L141" s="3">
        <v>8</v>
      </c>
      <c r="M141" s="3">
        <v>53</v>
      </c>
      <c r="N141" s="6"/>
      <c r="O141" s="14">
        <f t="shared" si="4"/>
        <v>61</v>
      </c>
      <c r="P141" s="10">
        <v>8</v>
      </c>
      <c r="Q141" s="11">
        <f t="shared" si="5"/>
        <v>69</v>
      </c>
      <c r="R141" s="79">
        <f t="shared" si="6"/>
        <v>61</v>
      </c>
      <c r="S141" s="40"/>
      <c r="T141" s="40"/>
      <c r="U141" s="40"/>
      <c r="V141" s="40"/>
      <c r="W141" s="40"/>
      <c r="X141" s="40"/>
      <c r="Y141" s="81" t="s">
        <v>203</v>
      </c>
    </row>
    <row r="142" spans="2:25">
      <c r="B142" s="57" t="s">
        <v>28</v>
      </c>
      <c r="C142" s="33" t="s">
        <v>209</v>
      </c>
      <c r="D142" s="75">
        <v>44365</v>
      </c>
      <c r="E142" s="7" t="s">
        <v>97</v>
      </c>
      <c r="F142" s="8" t="s">
        <v>210</v>
      </c>
      <c r="G142" s="8" t="s">
        <v>211</v>
      </c>
      <c r="H142" s="8">
        <v>13</v>
      </c>
      <c r="I142" s="8" t="s">
        <v>181</v>
      </c>
      <c r="J142" s="8">
        <v>1</v>
      </c>
      <c r="K142" s="8" t="s">
        <v>12</v>
      </c>
      <c r="L142" s="3">
        <v>17</v>
      </c>
      <c r="M142" s="3">
        <v>59</v>
      </c>
      <c r="N142" s="6"/>
      <c r="O142" s="14">
        <v>76</v>
      </c>
      <c r="P142" s="10">
        <v>12</v>
      </c>
      <c r="Q142" s="11">
        <v>88</v>
      </c>
      <c r="R142" s="79">
        <v>76</v>
      </c>
      <c r="S142" s="40"/>
      <c r="T142" s="40"/>
      <c r="U142" s="40"/>
      <c r="V142" s="40"/>
      <c r="W142" s="40"/>
      <c r="X142" s="40"/>
      <c r="Y142" s="86" t="s">
        <v>206</v>
      </c>
    </row>
    <row r="143" spans="2:25">
      <c r="B143" s="57" t="s">
        <v>28</v>
      </c>
      <c r="C143" s="33" t="s">
        <v>212</v>
      </c>
      <c r="D143" s="75">
        <v>44365</v>
      </c>
      <c r="E143" s="7" t="s">
        <v>97</v>
      </c>
      <c r="F143" s="8" t="s">
        <v>11</v>
      </c>
      <c r="G143" s="8" t="s">
        <v>211</v>
      </c>
      <c r="H143" s="8">
        <v>5</v>
      </c>
      <c r="I143" s="8" t="s">
        <v>127</v>
      </c>
      <c r="J143" s="8">
        <v>1</v>
      </c>
      <c r="K143" s="8" t="s">
        <v>12</v>
      </c>
      <c r="L143" s="3">
        <v>58</v>
      </c>
      <c r="M143" s="3">
        <v>83</v>
      </c>
      <c r="N143" s="6"/>
      <c r="O143" s="14">
        <v>141</v>
      </c>
      <c r="P143" s="10">
        <v>24</v>
      </c>
      <c r="Q143" s="11">
        <v>165</v>
      </c>
      <c r="R143" s="79">
        <v>141</v>
      </c>
      <c r="S143" s="40"/>
      <c r="T143" s="40"/>
      <c r="U143" s="40"/>
      <c r="V143" s="40"/>
      <c r="W143" s="40"/>
      <c r="X143" s="40"/>
      <c r="Y143" s="87" t="s">
        <v>204</v>
      </c>
    </row>
    <row r="144" spans="2:25">
      <c r="B144" s="57" t="s">
        <v>28</v>
      </c>
      <c r="C144" s="33" t="s">
        <v>212</v>
      </c>
      <c r="D144" s="75">
        <v>44365</v>
      </c>
      <c r="E144" s="7" t="s">
        <v>97</v>
      </c>
      <c r="F144" s="8" t="s">
        <v>11</v>
      </c>
      <c r="G144" s="8" t="s">
        <v>211</v>
      </c>
      <c r="H144" s="8">
        <v>5</v>
      </c>
      <c r="I144" s="8" t="s">
        <v>213</v>
      </c>
      <c r="J144" s="8">
        <v>1</v>
      </c>
      <c r="K144" s="8" t="s">
        <v>12</v>
      </c>
      <c r="L144" s="3">
        <v>51</v>
      </c>
      <c r="M144" s="3">
        <v>92</v>
      </c>
      <c r="N144" s="10"/>
      <c r="O144" s="14">
        <v>143</v>
      </c>
      <c r="P144" s="10">
        <v>22</v>
      </c>
      <c r="Q144" s="11">
        <v>165</v>
      </c>
      <c r="R144" s="79">
        <v>143</v>
      </c>
      <c r="S144" s="40"/>
      <c r="T144" s="40"/>
      <c r="U144" s="40"/>
      <c r="V144" s="40"/>
      <c r="W144" s="40"/>
      <c r="X144" s="40"/>
      <c r="Y144" s="87" t="s">
        <v>204</v>
      </c>
    </row>
    <row r="145" spans="2:25">
      <c r="B145" s="57" t="s">
        <v>28</v>
      </c>
      <c r="C145" s="33" t="s">
        <v>212</v>
      </c>
      <c r="D145" s="75">
        <v>44365</v>
      </c>
      <c r="E145" s="7" t="s">
        <v>97</v>
      </c>
      <c r="F145" s="8" t="s">
        <v>11</v>
      </c>
      <c r="G145" s="8" t="s">
        <v>211</v>
      </c>
      <c r="H145" s="8">
        <v>5</v>
      </c>
      <c r="I145" s="8" t="s">
        <v>214</v>
      </c>
      <c r="J145" s="8">
        <v>1</v>
      </c>
      <c r="K145" s="8" t="s">
        <v>12</v>
      </c>
      <c r="L145" s="3">
        <v>47</v>
      </c>
      <c r="M145" s="3">
        <v>66</v>
      </c>
      <c r="N145" s="10"/>
      <c r="O145" s="14">
        <v>113</v>
      </c>
      <c r="P145" s="10">
        <v>18</v>
      </c>
      <c r="Q145" s="11">
        <v>131</v>
      </c>
      <c r="R145" s="79">
        <v>113</v>
      </c>
      <c r="S145" s="40"/>
      <c r="T145" s="40"/>
      <c r="U145" s="40"/>
      <c r="V145" s="40"/>
      <c r="W145" s="40"/>
      <c r="X145" s="40"/>
      <c r="Y145" s="87" t="s">
        <v>204</v>
      </c>
    </row>
    <row r="146" spans="2:25">
      <c r="B146" s="57" t="s">
        <v>28</v>
      </c>
      <c r="C146" s="33" t="s">
        <v>212</v>
      </c>
      <c r="D146" s="75">
        <v>44365</v>
      </c>
      <c r="E146" s="7" t="s">
        <v>97</v>
      </c>
      <c r="F146" s="8" t="s">
        <v>11</v>
      </c>
      <c r="G146" s="8" t="s">
        <v>211</v>
      </c>
      <c r="H146" s="8">
        <v>5</v>
      </c>
      <c r="I146" s="8" t="s">
        <v>57</v>
      </c>
      <c r="J146" s="8">
        <v>0.9</v>
      </c>
      <c r="K146" s="8" t="s">
        <v>12</v>
      </c>
      <c r="L146" s="3">
        <v>61</v>
      </c>
      <c r="M146" s="3">
        <v>80</v>
      </c>
      <c r="N146" s="10"/>
      <c r="O146" s="14">
        <v>141</v>
      </c>
      <c r="P146" s="10">
        <v>25</v>
      </c>
      <c r="Q146" s="11">
        <v>166</v>
      </c>
      <c r="R146" s="79">
        <v>141</v>
      </c>
      <c r="S146" s="40"/>
      <c r="T146" s="40"/>
      <c r="U146" s="40"/>
      <c r="V146" s="40"/>
      <c r="W146" s="40"/>
      <c r="X146" s="40"/>
      <c r="Y146" s="87" t="s">
        <v>204</v>
      </c>
    </row>
    <row r="147" spans="2:25">
      <c r="B147" s="57" t="s">
        <v>28</v>
      </c>
      <c r="C147" s="33" t="s">
        <v>215</v>
      </c>
      <c r="D147" s="75">
        <v>44365</v>
      </c>
      <c r="E147" s="7" t="s">
        <v>97</v>
      </c>
      <c r="F147" s="8" t="s">
        <v>6</v>
      </c>
      <c r="G147" s="8" t="s">
        <v>98</v>
      </c>
      <c r="H147" s="8">
        <v>28</v>
      </c>
      <c r="I147" s="8" t="s">
        <v>216</v>
      </c>
      <c r="J147" s="8">
        <v>1</v>
      </c>
      <c r="K147" s="8" t="s">
        <v>12</v>
      </c>
      <c r="L147" s="3">
        <v>53</v>
      </c>
      <c r="M147" s="3">
        <v>43</v>
      </c>
      <c r="N147" s="10"/>
      <c r="O147" s="14">
        <v>96</v>
      </c>
      <c r="P147" s="10">
        <v>13</v>
      </c>
      <c r="Q147" s="11">
        <v>109</v>
      </c>
      <c r="R147" s="79">
        <v>96</v>
      </c>
      <c r="S147" s="40"/>
      <c r="T147" s="40"/>
      <c r="U147" s="40"/>
      <c r="V147" s="40"/>
      <c r="W147" s="40"/>
      <c r="X147" s="40"/>
      <c r="Y147" s="87" t="s">
        <v>204</v>
      </c>
    </row>
    <row r="148" spans="2:25">
      <c r="B148" s="57" t="s">
        <v>28</v>
      </c>
      <c r="C148" s="33" t="s">
        <v>217</v>
      </c>
      <c r="D148" s="75">
        <v>44377</v>
      </c>
      <c r="E148" s="7" t="s">
        <v>97</v>
      </c>
      <c r="F148" s="8" t="s">
        <v>6</v>
      </c>
      <c r="G148" s="8" t="s">
        <v>98</v>
      </c>
      <c r="H148" s="8">
        <v>22</v>
      </c>
      <c r="I148" s="8" t="s">
        <v>218</v>
      </c>
      <c r="J148" s="8">
        <v>1</v>
      </c>
      <c r="K148" s="8" t="s">
        <v>12</v>
      </c>
      <c r="L148" s="3">
        <v>66</v>
      </c>
      <c r="M148" s="3">
        <v>51</v>
      </c>
      <c r="N148" s="10"/>
      <c r="O148" s="14">
        <v>117</v>
      </c>
      <c r="P148" s="10">
        <v>16</v>
      </c>
      <c r="Q148" s="11">
        <v>133</v>
      </c>
      <c r="R148" s="79">
        <v>117</v>
      </c>
      <c r="S148" s="40"/>
      <c r="T148" s="40"/>
      <c r="U148" s="40"/>
      <c r="V148" s="40"/>
      <c r="W148" s="40"/>
      <c r="X148" s="40"/>
      <c r="Y148" s="87" t="s">
        <v>204</v>
      </c>
    </row>
    <row r="149" spans="2:25">
      <c r="B149" s="57" t="s">
        <v>28</v>
      </c>
      <c r="C149" s="33" t="s">
        <v>217</v>
      </c>
      <c r="D149" s="75">
        <v>44377</v>
      </c>
      <c r="E149" s="7" t="s">
        <v>97</v>
      </c>
      <c r="F149" s="8" t="s">
        <v>6</v>
      </c>
      <c r="G149" s="8" t="s">
        <v>98</v>
      </c>
      <c r="H149" s="8">
        <v>22</v>
      </c>
      <c r="I149" s="8" t="s">
        <v>219</v>
      </c>
      <c r="J149" s="8">
        <v>0.6</v>
      </c>
      <c r="K149" s="8" t="s">
        <v>12</v>
      </c>
      <c r="L149" s="3">
        <v>32</v>
      </c>
      <c r="M149" s="3">
        <v>38</v>
      </c>
      <c r="N149" s="11"/>
      <c r="O149" s="14">
        <v>70</v>
      </c>
      <c r="P149" s="10">
        <v>9</v>
      </c>
      <c r="Q149" s="11">
        <v>79</v>
      </c>
      <c r="R149" s="79">
        <v>70</v>
      </c>
      <c r="S149" s="40"/>
      <c r="T149" s="40"/>
      <c r="U149" s="40"/>
      <c r="V149" s="40"/>
      <c r="W149" s="40"/>
      <c r="X149" s="40"/>
      <c r="Y149" s="87" t="s">
        <v>204</v>
      </c>
    </row>
    <row r="150" spans="2:25">
      <c r="B150" s="57" t="s">
        <v>28</v>
      </c>
      <c r="C150" s="33" t="s">
        <v>217</v>
      </c>
      <c r="D150" s="75">
        <v>44377</v>
      </c>
      <c r="E150" s="7" t="s">
        <v>97</v>
      </c>
      <c r="F150" s="8" t="s">
        <v>6</v>
      </c>
      <c r="G150" s="8" t="s">
        <v>98</v>
      </c>
      <c r="H150" s="8">
        <v>26</v>
      </c>
      <c r="I150" s="8" t="s">
        <v>144</v>
      </c>
      <c r="J150" s="8">
        <v>0.9</v>
      </c>
      <c r="K150" s="8" t="s">
        <v>12</v>
      </c>
      <c r="L150" s="3">
        <v>65</v>
      </c>
      <c r="M150" s="3">
        <v>75</v>
      </c>
      <c r="N150" s="6"/>
      <c r="O150" s="14">
        <v>140</v>
      </c>
      <c r="P150" s="10">
        <v>14</v>
      </c>
      <c r="Q150" s="11">
        <v>154</v>
      </c>
      <c r="R150" s="79">
        <v>140</v>
      </c>
      <c r="S150" s="40"/>
      <c r="T150" s="40"/>
      <c r="U150" s="40"/>
      <c r="V150" s="40"/>
      <c r="W150" s="40"/>
      <c r="X150" s="40"/>
      <c r="Y150" s="87" t="s">
        <v>204</v>
      </c>
    </row>
    <row r="151" spans="2:25">
      <c r="B151" s="57" t="s">
        <v>28</v>
      </c>
      <c r="C151" s="33" t="s">
        <v>217</v>
      </c>
      <c r="D151" s="75">
        <v>44377</v>
      </c>
      <c r="E151" s="7" t="s">
        <v>97</v>
      </c>
      <c r="F151" s="8" t="s">
        <v>6</v>
      </c>
      <c r="G151" s="8" t="s">
        <v>98</v>
      </c>
      <c r="H151" s="8">
        <v>26</v>
      </c>
      <c r="I151" s="8" t="s">
        <v>145</v>
      </c>
      <c r="J151" s="8">
        <v>1</v>
      </c>
      <c r="K151" s="8" t="s">
        <v>12</v>
      </c>
      <c r="L151" s="3">
        <v>53</v>
      </c>
      <c r="M151" s="3">
        <v>61</v>
      </c>
      <c r="N151" s="11"/>
      <c r="O151" s="14">
        <v>114</v>
      </c>
      <c r="P151" s="10">
        <v>12</v>
      </c>
      <c r="Q151" s="11">
        <v>126</v>
      </c>
      <c r="R151" s="79">
        <v>114</v>
      </c>
      <c r="S151" s="40"/>
      <c r="T151" s="40"/>
      <c r="U151" s="40"/>
      <c r="V151" s="40"/>
      <c r="W151" s="40"/>
      <c r="X151" s="40"/>
      <c r="Y151" s="87" t="s">
        <v>204</v>
      </c>
    </row>
    <row r="152" spans="2:25">
      <c r="B152" s="57" t="s">
        <v>28</v>
      </c>
      <c r="C152" s="33" t="s">
        <v>217</v>
      </c>
      <c r="D152" s="75">
        <v>44377</v>
      </c>
      <c r="E152" s="7" t="s">
        <v>97</v>
      </c>
      <c r="F152" s="8" t="s">
        <v>6</v>
      </c>
      <c r="G152" s="8" t="s">
        <v>98</v>
      </c>
      <c r="H152" s="8">
        <v>28</v>
      </c>
      <c r="I152" s="8" t="s">
        <v>220</v>
      </c>
      <c r="J152" s="8">
        <v>1</v>
      </c>
      <c r="K152" s="8" t="s">
        <v>12</v>
      </c>
      <c r="L152" s="3">
        <v>40</v>
      </c>
      <c r="M152" s="3">
        <v>49</v>
      </c>
      <c r="N152" s="25"/>
      <c r="O152" s="14">
        <v>89</v>
      </c>
      <c r="P152" s="10">
        <v>15</v>
      </c>
      <c r="Q152" s="11">
        <v>104</v>
      </c>
      <c r="R152" s="79">
        <v>89</v>
      </c>
      <c r="S152" s="40"/>
      <c r="T152" s="40"/>
      <c r="U152" s="40"/>
      <c r="V152" s="40"/>
      <c r="W152" s="40"/>
      <c r="X152" s="40"/>
      <c r="Y152" s="87" t="s">
        <v>204</v>
      </c>
    </row>
    <row r="153" spans="2:25">
      <c r="B153" s="57" t="s">
        <v>28</v>
      </c>
      <c r="C153" s="33" t="s">
        <v>221</v>
      </c>
      <c r="D153" s="75">
        <v>44357</v>
      </c>
      <c r="E153" s="7" t="s">
        <v>97</v>
      </c>
      <c r="F153" s="8" t="s">
        <v>10</v>
      </c>
      <c r="G153" s="8" t="s">
        <v>37</v>
      </c>
      <c r="H153" s="8">
        <v>4</v>
      </c>
      <c r="I153" s="8" t="s">
        <v>222</v>
      </c>
      <c r="J153" s="8">
        <v>1</v>
      </c>
      <c r="K153" s="8" t="s">
        <v>9</v>
      </c>
      <c r="L153" s="3">
        <v>143</v>
      </c>
      <c r="M153" s="3">
        <v>240</v>
      </c>
      <c r="N153" s="25"/>
      <c r="O153" s="14">
        <v>383</v>
      </c>
      <c r="P153" s="10">
        <v>55</v>
      </c>
      <c r="Q153" s="11">
        <v>438</v>
      </c>
      <c r="R153" s="79">
        <v>383</v>
      </c>
      <c r="S153" s="40"/>
      <c r="T153" s="40"/>
      <c r="U153" s="40"/>
      <c r="V153" s="40"/>
      <c r="W153" s="40"/>
      <c r="X153" s="40"/>
      <c r="Y153" s="86" t="s">
        <v>206</v>
      </c>
    </row>
    <row r="154" spans="2:25">
      <c r="B154" s="57" t="s">
        <v>28</v>
      </c>
      <c r="C154" s="33" t="s">
        <v>221</v>
      </c>
      <c r="D154" s="75">
        <v>44357</v>
      </c>
      <c r="E154" s="7" t="s">
        <v>97</v>
      </c>
      <c r="F154" s="8" t="s">
        <v>10</v>
      </c>
      <c r="G154" s="8" t="s">
        <v>37</v>
      </c>
      <c r="H154" s="8">
        <v>4</v>
      </c>
      <c r="I154" s="8" t="s">
        <v>223</v>
      </c>
      <c r="J154" s="8">
        <v>0.6</v>
      </c>
      <c r="K154" s="8" t="s">
        <v>9</v>
      </c>
      <c r="L154" s="3">
        <v>101</v>
      </c>
      <c r="M154" s="3">
        <v>130</v>
      </c>
      <c r="N154" s="25"/>
      <c r="O154" s="14">
        <v>231</v>
      </c>
      <c r="P154" s="10">
        <v>36</v>
      </c>
      <c r="Q154" s="11">
        <v>267</v>
      </c>
      <c r="R154" s="79">
        <v>231</v>
      </c>
      <c r="S154" s="41"/>
      <c r="T154" s="41"/>
      <c r="U154" s="41"/>
      <c r="V154" s="41"/>
      <c r="W154" s="40"/>
      <c r="X154" s="40"/>
      <c r="Y154" s="86" t="s">
        <v>206</v>
      </c>
    </row>
    <row r="155" spans="2:25">
      <c r="B155" s="57" t="s">
        <v>28</v>
      </c>
      <c r="C155" s="33" t="s">
        <v>225</v>
      </c>
      <c r="D155" s="88" t="s">
        <v>226</v>
      </c>
      <c r="E155" s="7" t="s">
        <v>97</v>
      </c>
      <c r="F155" s="8" t="s">
        <v>5</v>
      </c>
      <c r="G155" s="8" t="s">
        <v>176</v>
      </c>
      <c r="H155" s="8">
        <v>16</v>
      </c>
      <c r="I155" s="8" t="s">
        <v>157</v>
      </c>
      <c r="J155" s="8">
        <v>3.3</v>
      </c>
      <c r="K155" s="8" t="s">
        <v>201</v>
      </c>
      <c r="L155" s="11">
        <v>0</v>
      </c>
      <c r="M155" s="11">
        <v>0</v>
      </c>
      <c r="N155" s="25"/>
      <c r="O155" s="14">
        <v>0</v>
      </c>
      <c r="P155" s="10">
        <v>23</v>
      </c>
      <c r="Q155" s="11">
        <v>23</v>
      </c>
      <c r="R155" s="79">
        <v>0</v>
      </c>
      <c r="S155" s="41"/>
      <c r="T155" s="41"/>
      <c r="U155" s="41"/>
      <c r="V155" s="41"/>
      <c r="W155" s="40"/>
      <c r="X155" s="40"/>
      <c r="Y155" s="87" t="s">
        <v>203</v>
      </c>
    </row>
    <row r="156" spans="2:25">
      <c r="B156" s="57" t="s">
        <v>28</v>
      </c>
      <c r="C156" s="33" t="s">
        <v>227</v>
      </c>
      <c r="D156" s="75">
        <v>44365</v>
      </c>
      <c r="E156" s="7" t="s">
        <v>97</v>
      </c>
      <c r="F156" s="8" t="s">
        <v>6</v>
      </c>
      <c r="G156" s="8" t="s">
        <v>41</v>
      </c>
      <c r="H156" s="8">
        <v>10</v>
      </c>
      <c r="I156" s="8" t="s">
        <v>228</v>
      </c>
      <c r="J156" s="8">
        <v>7.6</v>
      </c>
      <c r="K156" s="8" t="s">
        <v>12</v>
      </c>
      <c r="L156" s="11">
        <v>0</v>
      </c>
      <c r="M156" s="11">
        <v>164</v>
      </c>
      <c r="N156" s="26"/>
      <c r="O156" s="14">
        <v>164</v>
      </c>
      <c r="P156" s="10">
        <v>21</v>
      </c>
      <c r="Q156" s="11">
        <v>185</v>
      </c>
      <c r="R156" s="79">
        <v>164</v>
      </c>
      <c r="S156" s="41"/>
      <c r="T156" s="41"/>
      <c r="U156" s="41"/>
      <c r="V156" s="41"/>
      <c r="W156" s="40"/>
      <c r="X156" s="40"/>
      <c r="Y156" s="87" t="s">
        <v>204</v>
      </c>
    </row>
    <row r="157" spans="2:25">
      <c r="B157" s="57" t="s">
        <v>28</v>
      </c>
      <c r="C157" s="33" t="s">
        <v>227</v>
      </c>
      <c r="D157" s="75">
        <v>44365</v>
      </c>
      <c r="E157" s="7" t="s">
        <v>97</v>
      </c>
      <c r="F157" s="8" t="s">
        <v>6</v>
      </c>
      <c r="G157" s="8" t="s">
        <v>41</v>
      </c>
      <c r="H157" s="8">
        <v>19</v>
      </c>
      <c r="I157" s="8" t="s">
        <v>114</v>
      </c>
      <c r="J157" s="8">
        <v>3.5</v>
      </c>
      <c r="K157" s="8" t="s">
        <v>12</v>
      </c>
      <c r="L157" s="11">
        <v>0</v>
      </c>
      <c r="M157" s="11">
        <v>155</v>
      </c>
      <c r="N157" s="26"/>
      <c r="O157" s="14">
        <v>155</v>
      </c>
      <c r="P157" s="10">
        <v>20</v>
      </c>
      <c r="Q157" s="11">
        <v>175</v>
      </c>
      <c r="R157" s="79">
        <v>155</v>
      </c>
      <c r="S157" s="41"/>
      <c r="T157" s="41"/>
      <c r="U157" s="41"/>
      <c r="V157" s="41"/>
      <c r="W157" s="40"/>
      <c r="X157" s="40"/>
      <c r="Y157" s="87" t="s">
        <v>204</v>
      </c>
    </row>
    <row r="158" spans="2:25">
      <c r="B158" s="58" t="s">
        <v>28</v>
      </c>
      <c r="C158" s="33" t="s">
        <v>229</v>
      </c>
      <c r="D158" s="75">
        <v>44356</v>
      </c>
      <c r="E158" s="7" t="s">
        <v>97</v>
      </c>
      <c r="F158" s="8" t="s">
        <v>7</v>
      </c>
      <c r="G158" s="8" t="s">
        <v>41</v>
      </c>
      <c r="H158" s="8">
        <v>9</v>
      </c>
      <c r="I158" s="8" t="s">
        <v>230</v>
      </c>
      <c r="J158" s="8">
        <v>2.2000000000000002</v>
      </c>
      <c r="K158" s="8" t="s">
        <v>12</v>
      </c>
      <c r="L158" s="11">
        <v>0</v>
      </c>
      <c r="M158" s="11">
        <v>144</v>
      </c>
      <c r="N158" s="26"/>
      <c r="O158" s="14">
        <v>144</v>
      </c>
      <c r="P158" s="10">
        <v>18</v>
      </c>
      <c r="Q158" s="11">
        <v>162</v>
      </c>
      <c r="R158" s="79">
        <v>144</v>
      </c>
      <c r="S158" s="41"/>
      <c r="T158" s="41"/>
      <c r="U158" s="41"/>
      <c r="V158" s="41"/>
      <c r="W158" s="40"/>
      <c r="X158" s="40"/>
      <c r="Y158" s="86" t="s">
        <v>205</v>
      </c>
    </row>
    <row r="159" spans="2:25">
      <c r="B159" s="58" t="s">
        <v>28</v>
      </c>
      <c r="C159" s="33" t="s">
        <v>229</v>
      </c>
      <c r="D159" s="75">
        <v>44356</v>
      </c>
      <c r="E159" s="7" t="s">
        <v>97</v>
      </c>
      <c r="F159" s="8" t="s">
        <v>7</v>
      </c>
      <c r="G159" s="8" t="s">
        <v>41</v>
      </c>
      <c r="H159" s="8">
        <v>9</v>
      </c>
      <c r="I159" s="8" t="s">
        <v>231</v>
      </c>
      <c r="J159" s="8">
        <v>3</v>
      </c>
      <c r="K159" s="8" t="s">
        <v>12</v>
      </c>
      <c r="L159" s="11">
        <v>0</v>
      </c>
      <c r="M159" s="11">
        <v>163</v>
      </c>
      <c r="N159" s="26"/>
      <c r="O159" s="14">
        <v>163</v>
      </c>
      <c r="P159" s="10">
        <v>20</v>
      </c>
      <c r="Q159" s="11">
        <v>183</v>
      </c>
      <c r="R159" s="79">
        <v>163</v>
      </c>
      <c r="S159" s="41"/>
      <c r="T159" s="41"/>
      <c r="U159" s="41"/>
      <c r="V159" s="41"/>
      <c r="W159" s="40"/>
      <c r="X159" s="40"/>
      <c r="Y159" s="86" t="s">
        <v>205</v>
      </c>
    </row>
    <row r="160" spans="2:25">
      <c r="B160" s="58" t="s">
        <v>28</v>
      </c>
      <c r="C160" s="33" t="s">
        <v>232</v>
      </c>
      <c r="D160" s="75" t="s">
        <v>233</v>
      </c>
      <c r="E160" s="7" t="s">
        <v>97</v>
      </c>
      <c r="F160" s="8" t="s">
        <v>11</v>
      </c>
      <c r="G160" s="8" t="s">
        <v>41</v>
      </c>
      <c r="H160" s="8">
        <v>1</v>
      </c>
      <c r="I160" s="8" t="s">
        <v>57</v>
      </c>
      <c r="J160" s="8">
        <v>1.8</v>
      </c>
      <c r="K160" s="8" t="s">
        <v>12</v>
      </c>
      <c r="L160" s="11">
        <v>69</v>
      </c>
      <c r="M160" s="11">
        <v>120</v>
      </c>
      <c r="N160" s="26"/>
      <c r="O160" s="14">
        <v>189</v>
      </c>
      <c r="P160" s="10">
        <v>29</v>
      </c>
      <c r="Q160" s="11">
        <v>218</v>
      </c>
      <c r="R160" s="79">
        <v>189</v>
      </c>
      <c r="S160" s="41"/>
      <c r="T160" s="41"/>
      <c r="U160" s="41"/>
      <c r="V160" s="41"/>
      <c r="W160" s="40"/>
      <c r="X160" s="40"/>
      <c r="Y160" s="87" t="s">
        <v>204</v>
      </c>
    </row>
    <row r="161" spans="2:25">
      <c r="B161" s="58" t="s">
        <v>28</v>
      </c>
      <c r="C161" s="33" t="s">
        <v>232</v>
      </c>
      <c r="D161" s="75" t="s">
        <v>233</v>
      </c>
      <c r="E161" s="7" t="s">
        <v>97</v>
      </c>
      <c r="F161" s="8" t="s">
        <v>11</v>
      </c>
      <c r="G161" s="8" t="s">
        <v>41</v>
      </c>
      <c r="H161" s="8">
        <v>1</v>
      </c>
      <c r="I161" s="8" t="s">
        <v>141</v>
      </c>
      <c r="J161" s="8">
        <v>5.5</v>
      </c>
      <c r="K161" s="8" t="s">
        <v>12</v>
      </c>
      <c r="L161" s="11">
        <v>293</v>
      </c>
      <c r="M161" s="11">
        <v>316</v>
      </c>
      <c r="N161" s="26"/>
      <c r="O161" s="14">
        <v>609</v>
      </c>
      <c r="P161" s="10">
        <v>100</v>
      </c>
      <c r="Q161" s="11">
        <v>709</v>
      </c>
      <c r="R161" s="79">
        <v>609</v>
      </c>
      <c r="S161" s="41"/>
      <c r="T161" s="41"/>
      <c r="U161" s="41"/>
      <c r="V161" s="41"/>
      <c r="W161" s="40"/>
      <c r="X161" s="40"/>
      <c r="Y161" s="87" t="s">
        <v>204</v>
      </c>
    </row>
    <row r="162" spans="2:25">
      <c r="B162" s="58" t="s">
        <v>28</v>
      </c>
      <c r="C162" s="33" t="s">
        <v>232</v>
      </c>
      <c r="D162" s="75" t="s">
        <v>233</v>
      </c>
      <c r="E162" s="7" t="s">
        <v>97</v>
      </c>
      <c r="F162" s="8" t="s">
        <v>11</v>
      </c>
      <c r="G162" s="8" t="s">
        <v>41</v>
      </c>
      <c r="H162" s="8">
        <v>4</v>
      </c>
      <c r="I162" s="8" t="s">
        <v>224</v>
      </c>
      <c r="J162" s="8">
        <v>9.1</v>
      </c>
      <c r="K162" s="8" t="s">
        <v>12</v>
      </c>
      <c r="L162" s="11">
        <v>142</v>
      </c>
      <c r="M162" s="11">
        <v>516</v>
      </c>
      <c r="N162" s="26"/>
      <c r="O162" s="14">
        <v>658</v>
      </c>
      <c r="P162" s="10">
        <v>98</v>
      </c>
      <c r="Q162" s="11">
        <v>756</v>
      </c>
      <c r="R162" s="79">
        <v>658</v>
      </c>
      <c r="S162" s="41"/>
      <c r="T162" s="41"/>
      <c r="U162" s="41"/>
      <c r="V162" s="41"/>
      <c r="W162" s="40"/>
      <c r="X162" s="40"/>
      <c r="Y162" s="87" t="s">
        <v>204</v>
      </c>
    </row>
    <row r="163" spans="2:25">
      <c r="B163" s="58" t="s">
        <v>28</v>
      </c>
      <c r="C163" s="33" t="str">
        <f>ГК!A8</f>
        <v>013724</v>
      </c>
      <c r="D163" s="73">
        <f>ГК!B8</f>
        <v>44417</v>
      </c>
      <c r="E163" s="7" t="s">
        <v>97</v>
      </c>
      <c r="F163" s="8" t="str">
        <f>ГК!C8</f>
        <v>Довжанське</v>
      </c>
      <c r="G163" s="8" t="str">
        <f>ГК!I8</f>
        <v>РПР І-пр.</v>
      </c>
      <c r="H163" s="8">
        <f>ГК!J8</f>
        <v>26</v>
      </c>
      <c r="I163" s="8" t="str">
        <f>ГК!K8</f>
        <v>20.4</v>
      </c>
      <c r="J163" s="8">
        <v>9.1</v>
      </c>
      <c r="K163" s="8" t="str">
        <f>ГК!G8</f>
        <v>Бкл</v>
      </c>
      <c r="L163" s="3">
        <f>ГК!M8</f>
        <v>107</v>
      </c>
      <c r="M163" s="3">
        <f>ГК!N8</f>
        <v>99</v>
      </c>
      <c r="N163" s="26"/>
      <c r="O163" s="14">
        <f>SUM(L163:M163)</f>
        <v>206</v>
      </c>
      <c r="P163" s="10">
        <f>ГК!P8</f>
        <v>27</v>
      </c>
      <c r="Q163" s="11">
        <f>O163+P163</f>
        <v>233</v>
      </c>
      <c r="R163" s="79">
        <f>L163+M163</f>
        <v>206</v>
      </c>
      <c r="S163" s="41"/>
      <c r="T163" s="41"/>
      <c r="U163" s="41"/>
      <c r="V163" s="41"/>
      <c r="W163" s="40"/>
      <c r="X163" s="40"/>
      <c r="Y163" s="87" t="s">
        <v>204</v>
      </c>
    </row>
    <row r="164" spans="2:25">
      <c r="B164" s="58" t="s">
        <v>28</v>
      </c>
      <c r="C164" s="33" t="str">
        <f>ГК!A9</f>
        <v>013724</v>
      </c>
      <c r="D164" s="73">
        <f>ГК!B9</f>
        <v>44417</v>
      </c>
      <c r="E164" s="7" t="s">
        <v>97</v>
      </c>
      <c r="F164" s="8" t="str">
        <f>ГК!C9</f>
        <v>Довжанське</v>
      </c>
      <c r="G164" s="8" t="str">
        <f>ГК!I9</f>
        <v>РПР І-пр.</v>
      </c>
      <c r="H164" s="8">
        <f>ГК!J9</f>
        <v>28</v>
      </c>
      <c r="I164" s="8" t="str">
        <f>ГК!K9</f>
        <v>20.4</v>
      </c>
      <c r="J164" s="8">
        <v>9.1</v>
      </c>
      <c r="K164" s="8" t="str">
        <f>ГК!G9</f>
        <v>Бкл</v>
      </c>
      <c r="L164" s="3">
        <f>ГК!M9</f>
        <v>47</v>
      </c>
      <c r="M164" s="3">
        <f>ГК!N9</f>
        <v>58</v>
      </c>
      <c r="N164" s="26"/>
      <c r="O164" s="14">
        <f t="shared" ref="O164:O227" si="7">SUM(L164:M164)</f>
        <v>105</v>
      </c>
      <c r="P164" s="10">
        <f>ГК!P9</f>
        <v>15</v>
      </c>
      <c r="Q164" s="11">
        <f t="shared" ref="Q164:Q227" si="8">O164+P164</f>
        <v>120</v>
      </c>
      <c r="R164" s="87">
        <f t="shared" ref="R164:R227" si="9">L164+M164</f>
        <v>105</v>
      </c>
      <c r="S164" s="41"/>
      <c r="T164" s="41"/>
      <c r="U164" s="41"/>
      <c r="V164" s="41"/>
      <c r="W164" s="40"/>
      <c r="X164" s="40"/>
      <c r="Y164" s="87" t="s">
        <v>204</v>
      </c>
    </row>
    <row r="165" spans="2:25">
      <c r="B165" s="58" t="s">
        <v>28</v>
      </c>
      <c r="C165" s="33" t="str">
        <f>ГК!A10</f>
        <v>013776</v>
      </c>
      <c r="D165" s="73">
        <f>ГК!B10</f>
        <v>44433</v>
      </c>
      <c r="E165" s="7" t="s">
        <v>97</v>
      </c>
      <c r="F165" s="8" t="str">
        <f>ГК!C10</f>
        <v>Довжанське</v>
      </c>
      <c r="G165" s="8" t="str">
        <f>ГК!I10</f>
        <v>РПР І-пр.</v>
      </c>
      <c r="H165" s="8">
        <f>ГК!J10</f>
        <v>3</v>
      </c>
      <c r="I165" s="8" t="str">
        <f>ГК!K10</f>
        <v>3.1</v>
      </c>
      <c r="J165" s="8">
        <v>9.1</v>
      </c>
      <c r="K165" s="8" t="str">
        <f>ГК!G10</f>
        <v>Бкл</v>
      </c>
      <c r="L165" s="3">
        <f>ГК!M10</f>
        <v>43</v>
      </c>
      <c r="M165" s="3">
        <f>ГК!N10</f>
        <v>61</v>
      </c>
      <c r="N165" s="26"/>
      <c r="O165" s="14">
        <f t="shared" si="7"/>
        <v>104</v>
      </c>
      <c r="P165" s="10">
        <f>ГК!P10</f>
        <v>17</v>
      </c>
      <c r="Q165" s="11">
        <f t="shared" si="8"/>
        <v>121</v>
      </c>
      <c r="R165" s="87">
        <f t="shared" si="9"/>
        <v>104</v>
      </c>
      <c r="S165" s="41"/>
      <c r="T165" s="41"/>
      <c r="U165" s="41"/>
      <c r="V165" s="41"/>
      <c r="W165" s="40"/>
      <c r="X165" s="40"/>
      <c r="Y165" s="87" t="s">
        <v>204</v>
      </c>
    </row>
    <row r="166" spans="2:25">
      <c r="B166" s="58" t="s">
        <v>28</v>
      </c>
      <c r="C166" s="33" t="str">
        <f>ГК!A11</f>
        <v>013776</v>
      </c>
      <c r="D166" s="73">
        <f>ГК!B11</f>
        <v>44433</v>
      </c>
      <c r="E166" s="7" t="s">
        <v>97</v>
      </c>
      <c r="F166" s="8" t="str">
        <f>ГК!C11</f>
        <v>Довжанське</v>
      </c>
      <c r="G166" s="8" t="str">
        <f>ГК!I11</f>
        <v>РПР І-пр.</v>
      </c>
      <c r="H166" s="8">
        <f>ГК!J11</f>
        <v>3</v>
      </c>
      <c r="I166" s="8" t="str">
        <f>ГК!K11</f>
        <v>3.3</v>
      </c>
      <c r="J166" s="8">
        <v>9.1</v>
      </c>
      <c r="K166" s="8" t="str">
        <f>ГК!G11</f>
        <v>Бкл</v>
      </c>
      <c r="L166" s="3">
        <f>ГК!M11</f>
        <v>72</v>
      </c>
      <c r="M166" s="3">
        <f>ГК!N11</f>
        <v>96</v>
      </c>
      <c r="N166" s="26"/>
      <c r="O166" s="14">
        <f t="shared" si="7"/>
        <v>168</v>
      </c>
      <c r="P166" s="10">
        <f>ГК!P11</f>
        <v>29</v>
      </c>
      <c r="Q166" s="11">
        <f t="shared" si="8"/>
        <v>197</v>
      </c>
      <c r="R166" s="87">
        <f t="shared" si="9"/>
        <v>168</v>
      </c>
      <c r="S166" s="41"/>
      <c r="T166" s="41"/>
      <c r="U166" s="41"/>
      <c r="V166" s="41"/>
      <c r="W166" s="40"/>
      <c r="X166" s="40"/>
      <c r="Y166" s="87" t="s">
        <v>204</v>
      </c>
    </row>
    <row r="167" spans="2:25">
      <c r="B167" s="58" t="s">
        <v>28</v>
      </c>
      <c r="C167" s="33" t="str">
        <f>ГК!A12</f>
        <v>013725</v>
      </c>
      <c r="D167" s="73">
        <f>ГК!B12</f>
        <v>44417</v>
      </c>
      <c r="E167" s="7" t="s">
        <v>97</v>
      </c>
      <c r="F167" s="8" t="str">
        <f>ГК!C12</f>
        <v>Загатське</v>
      </c>
      <c r="G167" s="8" t="str">
        <f>ГК!I12</f>
        <v>СВЛР</v>
      </c>
      <c r="H167" s="8">
        <f>ГК!J12</f>
        <v>15</v>
      </c>
      <c r="I167" s="8" t="str">
        <f>ГК!K12</f>
        <v>19.11</v>
      </c>
      <c r="J167" s="8">
        <v>9.1</v>
      </c>
      <c r="K167" s="8" t="str">
        <f>ГК!G12</f>
        <v>Дз</v>
      </c>
      <c r="L167" s="3">
        <f>ГК!M12</f>
        <v>78</v>
      </c>
      <c r="M167" s="3">
        <f>ГК!N12</f>
        <v>122</v>
      </c>
      <c r="N167" s="26"/>
      <c r="O167" s="14">
        <f t="shared" si="7"/>
        <v>200</v>
      </c>
      <c r="P167" s="10">
        <f>ГК!P12</f>
        <v>26</v>
      </c>
      <c r="Q167" s="11">
        <f t="shared" si="8"/>
        <v>226</v>
      </c>
      <c r="R167" s="87">
        <f t="shared" si="9"/>
        <v>200</v>
      </c>
      <c r="S167" s="41"/>
      <c r="T167" s="41"/>
      <c r="U167" s="41"/>
      <c r="V167" s="41"/>
      <c r="W167" s="40"/>
      <c r="X167" s="40"/>
      <c r="Y167" s="86" t="s">
        <v>206</v>
      </c>
    </row>
    <row r="168" spans="2:25">
      <c r="B168" s="58" t="s">
        <v>28</v>
      </c>
      <c r="C168" s="33" t="str">
        <f>ГК!A13</f>
        <v>013725</v>
      </c>
      <c r="D168" s="73">
        <f>ГК!B13</f>
        <v>44417</v>
      </c>
      <c r="E168" s="7" t="s">
        <v>97</v>
      </c>
      <c r="F168" s="8" t="str">
        <f>ГК!C13</f>
        <v>Загатське</v>
      </c>
      <c r="G168" s="8" t="str">
        <f>ГК!I13</f>
        <v>СВЛР</v>
      </c>
      <c r="H168" s="8">
        <f>ГК!J13</f>
        <v>15</v>
      </c>
      <c r="I168" s="8" t="str">
        <f>ГК!K13</f>
        <v>19.12</v>
      </c>
      <c r="J168" s="8">
        <v>9.1</v>
      </c>
      <c r="K168" s="8" t="str">
        <f>ГК!G13</f>
        <v>Дз</v>
      </c>
      <c r="L168" s="3">
        <f>ГК!M13</f>
        <v>103</v>
      </c>
      <c r="M168" s="3">
        <f>ГК!N13</f>
        <v>181</v>
      </c>
      <c r="N168" s="26"/>
      <c r="O168" s="14">
        <f t="shared" si="7"/>
        <v>284</v>
      </c>
      <c r="P168" s="10">
        <f>ГК!P13</f>
        <v>36</v>
      </c>
      <c r="Q168" s="11">
        <f t="shared" si="8"/>
        <v>320</v>
      </c>
      <c r="R168" s="87">
        <f t="shared" si="9"/>
        <v>284</v>
      </c>
      <c r="S168" s="41"/>
      <c r="T168" s="41"/>
      <c r="U168" s="41"/>
      <c r="V168" s="41"/>
      <c r="W168" s="40"/>
      <c r="X168" s="40"/>
      <c r="Y168" s="86" t="s">
        <v>206</v>
      </c>
    </row>
    <row r="169" spans="2:25">
      <c r="B169" s="58" t="s">
        <v>28</v>
      </c>
      <c r="C169" s="33" t="str">
        <f>'РФ і ОЛ'!A8</f>
        <v>013750</v>
      </c>
      <c r="D169" s="73" t="str">
        <f>'РФ і ОЛ'!B8</f>
        <v>05.08.21</v>
      </c>
      <c r="E169" s="7" t="s">
        <v>97</v>
      </c>
      <c r="F169" s="8" t="str">
        <f>'РФ і ОЛ'!C8</f>
        <v>Лисичівське</v>
      </c>
      <c r="G169" s="8" t="str">
        <f>'РФ і ОЛ'!I8</f>
        <v>ПРЧ</v>
      </c>
      <c r="H169" s="8">
        <f>'РФ і ОЛ'!J8</f>
        <v>23</v>
      </c>
      <c r="I169" s="8">
        <f>'РФ і ОЛ'!K8</f>
        <v>12</v>
      </c>
      <c r="J169" s="76">
        <f>'РФ і ОЛ'!L8</f>
        <v>2</v>
      </c>
      <c r="K169" s="8" t="str">
        <f>'РФ і ОЛ'!G8</f>
        <v>Тв</v>
      </c>
      <c r="L169" s="11">
        <f>'РФ і ОЛ'!M8</f>
        <v>0</v>
      </c>
      <c r="M169" s="11">
        <f>'РФ і ОЛ'!N8</f>
        <v>0</v>
      </c>
      <c r="N169" s="26"/>
      <c r="O169" s="14">
        <f t="shared" si="7"/>
        <v>0</v>
      </c>
      <c r="P169" s="10">
        <f>'РФ і ОЛ'!P8</f>
        <v>16</v>
      </c>
      <c r="Q169" s="11">
        <f t="shared" si="8"/>
        <v>16</v>
      </c>
      <c r="R169" s="87">
        <f t="shared" si="9"/>
        <v>0</v>
      </c>
      <c r="S169" s="41"/>
      <c r="T169" s="41"/>
      <c r="U169" s="41"/>
      <c r="V169" s="41"/>
      <c r="W169" s="40"/>
      <c r="X169" s="40"/>
      <c r="Y169" s="87" t="s">
        <v>203</v>
      </c>
    </row>
    <row r="170" spans="2:25">
      <c r="B170" s="58" t="s">
        <v>28</v>
      </c>
      <c r="C170" s="33" t="str">
        <f>'РФ і ОЛ'!A9</f>
        <v>013750</v>
      </c>
      <c r="D170" s="73" t="str">
        <f>'РФ і ОЛ'!B9</f>
        <v>05.08.21</v>
      </c>
      <c r="E170" s="7" t="s">
        <v>97</v>
      </c>
      <c r="F170" s="8" t="str">
        <f>'РФ і ОЛ'!C9</f>
        <v>Лисичівське</v>
      </c>
      <c r="G170" s="8" t="str">
        <f>'РФ і ОЛ'!I9</f>
        <v>ПРЧ</v>
      </c>
      <c r="H170" s="8">
        <f>'РФ і ОЛ'!J9</f>
        <v>22</v>
      </c>
      <c r="I170" s="8">
        <f>'РФ і ОЛ'!K9</f>
        <v>8</v>
      </c>
      <c r="J170" s="76">
        <f>'РФ і ОЛ'!L9</f>
        <v>2.1</v>
      </c>
      <c r="K170" s="8" t="str">
        <f>'РФ і ОЛ'!G9</f>
        <v>Тв</v>
      </c>
      <c r="L170" s="11">
        <f>'РФ і ОЛ'!M9</f>
        <v>0</v>
      </c>
      <c r="M170" s="11">
        <f>'РФ і ОЛ'!N9</f>
        <v>0</v>
      </c>
      <c r="N170" s="26"/>
      <c r="O170" s="14">
        <f t="shared" si="7"/>
        <v>0</v>
      </c>
      <c r="P170" s="10">
        <f>'РФ і ОЛ'!P9</f>
        <v>16</v>
      </c>
      <c r="Q170" s="11">
        <f t="shared" si="8"/>
        <v>16</v>
      </c>
      <c r="R170" s="87">
        <f t="shared" si="9"/>
        <v>0</v>
      </c>
      <c r="S170" s="41"/>
      <c r="T170" s="41"/>
      <c r="U170" s="41"/>
      <c r="V170" s="41"/>
      <c r="W170" s="40"/>
      <c r="X170" s="40"/>
      <c r="Y170" s="87" t="s">
        <v>203</v>
      </c>
    </row>
    <row r="171" spans="2:25">
      <c r="B171" s="58" t="s">
        <v>28</v>
      </c>
      <c r="C171" s="33" t="str">
        <f>'РФ і ОЛ'!A10</f>
        <v>013750</v>
      </c>
      <c r="D171" s="73" t="str">
        <f>'РФ і ОЛ'!B10</f>
        <v>05.08.21</v>
      </c>
      <c r="E171" s="7" t="s">
        <v>97</v>
      </c>
      <c r="F171" s="8" t="str">
        <f>'РФ і ОЛ'!C10</f>
        <v>Лисичівське</v>
      </c>
      <c r="G171" s="8" t="str">
        <f>'РФ і ОЛ'!I10</f>
        <v>ПРЧ</v>
      </c>
      <c r="H171" s="8">
        <f>'РФ і ОЛ'!J10</f>
        <v>27</v>
      </c>
      <c r="I171" s="8">
        <f>'РФ і ОЛ'!K10</f>
        <v>46</v>
      </c>
      <c r="J171" s="76">
        <f>'РФ і ОЛ'!L10</f>
        <v>3.4</v>
      </c>
      <c r="K171" s="8" t="str">
        <f>'РФ і ОЛ'!G10</f>
        <v>Тв</v>
      </c>
      <c r="L171" s="11">
        <f>'РФ і ОЛ'!M10</f>
        <v>0</v>
      </c>
      <c r="M171" s="11">
        <f>'РФ і ОЛ'!N10</f>
        <v>0</v>
      </c>
      <c r="N171" s="26"/>
      <c r="O171" s="14">
        <f t="shared" si="7"/>
        <v>0</v>
      </c>
      <c r="P171" s="10">
        <f>'РФ і ОЛ'!P10</f>
        <v>27</v>
      </c>
      <c r="Q171" s="11">
        <f t="shared" si="8"/>
        <v>27</v>
      </c>
      <c r="R171" s="87">
        <f t="shared" si="9"/>
        <v>0</v>
      </c>
      <c r="S171" s="41"/>
      <c r="T171" s="41"/>
      <c r="U171" s="41"/>
      <c r="V171" s="41"/>
      <c r="W171" s="40"/>
      <c r="X171" s="40"/>
      <c r="Y171" s="87" t="s">
        <v>203</v>
      </c>
    </row>
    <row r="172" spans="2:25">
      <c r="B172" s="58" t="s">
        <v>28</v>
      </c>
      <c r="C172" s="33" t="str">
        <f>'РФ і ОЛ'!A11</f>
        <v>013750</v>
      </c>
      <c r="D172" s="73" t="str">
        <f>'РФ і ОЛ'!B11</f>
        <v>05.08.21</v>
      </c>
      <c r="E172" s="7" t="s">
        <v>97</v>
      </c>
      <c r="F172" s="8" t="str">
        <f>'РФ і ОЛ'!C11</f>
        <v>Лисичівське</v>
      </c>
      <c r="G172" s="8" t="str">
        <f>'РФ і ОЛ'!I11</f>
        <v>ПРЧ</v>
      </c>
      <c r="H172" s="8">
        <f>'РФ і ОЛ'!J11</f>
        <v>27</v>
      </c>
      <c r="I172" s="8">
        <f>'РФ і ОЛ'!K11</f>
        <v>21</v>
      </c>
      <c r="J172" s="76">
        <f>'РФ і ОЛ'!L11</f>
        <v>3.1</v>
      </c>
      <c r="K172" s="8" t="str">
        <f>'РФ і ОЛ'!G11</f>
        <v>Тв</v>
      </c>
      <c r="L172" s="11">
        <f>'РФ і ОЛ'!M11</f>
        <v>0</v>
      </c>
      <c r="M172" s="11">
        <f>'РФ і ОЛ'!N11</f>
        <v>0</v>
      </c>
      <c r="N172" s="26"/>
      <c r="O172" s="14">
        <f t="shared" si="7"/>
        <v>0</v>
      </c>
      <c r="P172" s="10">
        <f>'РФ і ОЛ'!P11</f>
        <v>25</v>
      </c>
      <c r="Q172" s="11">
        <f t="shared" si="8"/>
        <v>25</v>
      </c>
      <c r="R172" s="87">
        <f t="shared" si="9"/>
        <v>0</v>
      </c>
      <c r="S172" s="41"/>
      <c r="T172" s="41"/>
      <c r="U172" s="41"/>
      <c r="V172" s="41"/>
      <c r="W172" s="40"/>
      <c r="X172" s="40"/>
      <c r="Y172" s="87" t="s">
        <v>203</v>
      </c>
    </row>
    <row r="173" spans="2:25">
      <c r="B173" s="58" t="s">
        <v>28</v>
      </c>
      <c r="C173" s="33" t="str">
        <f>'РФ і ОЛ'!A12</f>
        <v>013750</v>
      </c>
      <c r="D173" s="73" t="str">
        <f>'РФ і ОЛ'!B12</f>
        <v>05.08.21</v>
      </c>
      <c r="E173" s="7" t="s">
        <v>97</v>
      </c>
      <c r="F173" s="8" t="str">
        <f>'РФ і ОЛ'!C12</f>
        <v>Лисичівське</v>
      </c>
      <c r="G173" s="8" t="str">
        <f>'РФ і ОЛ'!I12</f>
        <v>ПРЧ</v>
      </c>
      <c r="H173" s="8">
        <f>'РФ і ОЛ'!J12</f>
        <v>27</v>
      </c>
      <c r="I173" s="8">
        <f>'РФ і ОЛ'!K12</f>
        <v>33</v>
      </c>
      <c r="J173" s="76">
        <f>'РФ і ОЛ'!L12</f>
        <v>5</v>
      </c>
      <c r="K173" s="8" t="str">
        <f>'РФ і ОЛ'!G12</f>
        <v>Тв</v>
      </c>
      <c r="L173" s="11">
        <f>'РФ і ОЛ'!M12</f>
        <v>0</v>
      </c>
      <c r="M173" s="11">
        <f>'РФ і ОЛ'!N12</f>
        <v>0</v>
      </c>
      <c r="N173" s="26"/>
      <c r="O173" s="14">
        <f t="shared" si="7"/>
        <v>0</v>
      </c>
      <c r="P173" s="10">
        <f>'РФ і ОЛ'!P12</f>
        <v>45</v>
      </c>
      <c r="Q173" s="11">
        <f t="shared" si="8"/>
        <v>45</v>
      </c>
      <c r="R173" s="87">
        <f t="shared" si="9"/>
        <v>0</v>
      </c>
      <c r="S173" s="41"/>
      <c r="T173" s="41"/>
      <c r="U173" s="41"/>
      <c r="V173" s="41"/>
      <c r="W173" s="40"/>
      <c r="X173" s="40"/>
      <c r="Y173" s="87" t="s">
        <v>203</v>
      </c>
    </row>
    <row r="174" spans="2:25">
      <c r="B174" s="58" t="s">
        <v>28</v>
      </c>
      <c r="C174" s="33" t="str">
        <f>'РФ і ОЛ'!A13</f>
        <v>013750</v>
      </c>
      <c r="D174" s="73" t="str">
        <f>'РФ і ОЛ'!B13</f>
        <v>05.08.21</v>
      </c>
      <c r="E174" s="7" t="s">
        <v>97</v>
      </c>
      <c r="F174" s="8" t="str">
        <f>'РФ і ОЛ'!C13</f>
        <v>Лисичівське</v>
      </c>
      <c r="G174" s="8" t="str">
        <f>'РФ і ОЛ'!I13</f>
        <v>ПРЧ</v>
      </c>
      <c r="H174" s="8">
        <f>'РФ і ОЛ'!J13</f>
        <v>6</v>
      </c>
      <c r="I174" s="8">
        <f>'РФ і ОЛ'!K13</f>
        <v>14</v>
      </c>
      <c r="J174" s="76">
        <f>'РФ і ОЛ'!L13</f>
        <v>1.1000000000000001</v>
      </c>
      <c r="K174" s="8" t="str">
        <f>'РФ і ОЛ'!G13</f>
        <v>Тв</v>
      </c>
      <c r="L174" s="11">
        <f>'РФ і ОЛ'!M13</f>
        <v>0</v>
      </c>
      <c r="M174" s="11">
        <f>'РФ і ОЛ'!N13</f>
        <v>0</v>
      </c>
      <c r="N174" s="26"/>
      <c r="O174" s="14">
        <f t="shared" si="7"/>
        <v>0</v>
      </c>
      <c r="P174" s="10">
        <f>'РФ і ОЛ'!P13</f>
        <v>9</v>
      </c>
      <c r="Q174" s="11">
        <f t="shared" si="8"/>
        <v>9</v>
      </c>
      <c r="R174" s="87">
        <f t="shared" si="9"/>
        <v>0</v>
      </c>
      <c r="S174" s="41"/>
      <c r="T174" s="41"/>
      <c r="U174" s="41"/>
      <c r="V174" s="41"/>
      <c r="W174" s="40"/>
      <c r="X174" s="40"/>
      <c r="Y174" s="87" t="s">
        <v>203</v>
      </c>
    </row>
    <row r="175" spans="2:25">
      <c r="B175" s="58" t="s">
        <v>28</v>
      </c>
      <c r="C175" s="33" t="str">
        <f>'РФ і ОЛ'!A14</f>
        <v>013750</v>
      </c>
      <c r="D175" s="73" t="str">
        <f>'РФ і ОЛ'!B14</f>
        <v>05.08.21</v>
      </c>
      <c r="E175" s="7" t="s">
        <v>97</v>
      </c>
      <c r="F175" s="8" t="str">
        <f>'РФ і ОЛ'!C14</f>
        <v>Лисичівське</v>
      </c>
      <c r="G175" s="8" t="str">
        <f>'РФ і ОЛ'!I14</f>
        <v>ПРЧ</v>
      </c>
      <c r="H175" s="8">
        <f>'РФ і ОЛ'!J14</f>
        <v>27</v>
      </c>
      <c r="I175" s="8">
        <f>'РФ і ОЛ'!K14</f>
        <v>23</v>
      </c>
      <c r="J175" s="76">
        <f>'РФ і ОЛ'!L14</f>
        <v>1</v>
      </c>
      <c r="K175" s="8" t="str">
        <f>'РФ і ОЛ'!G14</f>
        <v>Тв</v>
      </c>
      <c r="L175" s="11">
        <f>'РФ і ОЛ'!M14</f>
        <v>0</v>
      </c>
      <c r="M175" s="11">
        <f>'РФ і ОЛ'!N14</f>
        <v>0</v>
      </c>
      <c r="N175" s="26"/>
      <c r="O175" s="14">
        <f t="shared" si="7"/>
        <v>0</v>
      </c>
      <c r="P175" s="10">
        <f>'РФ і ОЛ'!P14</f>
        <v>8</v>
      </c>
      <c r="Q175" s="11">
        <f t="shared" si="8"/>
        <v>8</v>
      </c>
      <c r="R175" s="87">
        <f t="shared" si="9"/>
        <v>0</v>
      </c>
      <c r="S175" s="41"/>
      <c r="T175" s="41"/>
      <c r="U175" s="41"/>
      <c r="V175" s="41"/>
      <c r="W175" s="40"/>
      <c r="X175" s="40"/>
      <c r="Y175" s="87" t="s">
        <v>203</v>
      </c>
    </row>
    <row r="176" spans="2:25">
      <c r="B176" s="58" t="s">
        <v>28</v>
      </c>
      <c r="C176" s="33" t="str">
        <f>'РФ і ОЛ'!A15</f>
        <v>013750</v>
      </c>
      <c r="D176" s="73" t="str">
        <f>'РФ і ОЛ'!B15</f>
        <v>05.08.21</v>
      </c>
      <c r="E176" s="7" t="s">
        <v>97</v>
      </c>
      <c r="F176" s="8" t="str">
        <f>'РФ і ОЛ'!C15</f>
        <v>Лисичівське</v>
      </c>
      <c r="G176" s="8" t="str">
        <f>'РФ і ОЛ'!I15</f>
        <v>ПРЧ</v>
      </c>
      <c r="H176" s="8">
        <f>'РФ і ОЛ'!J15</f>
        <v>6</v>
      </c>
      <c r="I176" s="8">
        <f>'РФ і ОЛ'!K15</f>
        <v>13</v>
      </c>
      <c r="J176" s="76">
        <f>'РФ і ОЛ'!L15</f>
        <v>3.2</v>
      </c>
      <c r="K176" s="8" t="str">
        <f>'РФ і ОЛ'!G15</f>
        <v>Тв</v>
      </c>
      <c r="L176" s="11">
        <f>'РФ і ОЛ'!M15</f>
        <v>0</v>
      </c>
      <c r="M176" s="11">
        <f>'РФ і ОЛ'!N15</f>
        <v>0</v>
      </c>
      <c r="N176" s="26"/>
      <c r="O176" s="14">
        <f t="shared" si="7"/>
        <v>0</v>
      </c>
      <c r="P176" s="10">
        <f>'РФ і ОЛ'!P15</f>
        <v>25</v>
      </c>
      <c r="Q176" s="11">
        <f t="shared" si="8"/>
        <v>25</v>
      </c>
      <c r="R176" s="87">
        <f t="shared" si="9"/>
        <v>0</v>
      </c>
      <c r="S176" s="41"/>
      <c r="T176" s="41"/>
      <c r="U176" s="41"/>
      <c r="V176" s="41"/>
      <c r="W176" s="40"/>
      <c r="X176" s="40"/>
      <c r="Y176" s="87" t="s">
        <v>203</v>
      </c>
    </row>
    <row r="177" spans="2:25">
      <c r="B177" s="58" t="s">
        <v>28</v>
      </c>
      <c r="C177" s="33" t="str">
        <f>'РФ і ОЛ'!A16</f>
        <v>013750</v>
      </c>
      <c r="D177" s="73" t="str">
        <f>'РФ і ОЛ'!B16</f>
        <v>05.08.21</v>
      </c>
      <c r="E177" s="7" t="s">
        <v>97</v>
      </c>
      <c r="F177" s="8" t="str">
        <f>'РФ і ОЛ'!C16</f>
        <v>Лисичівське</v>
      </c>
      <c r="G177" s="8" t="str">
        <f>'РФ і ОЛ'!I16</f>
        <v>ПРЧ</v>
      </c>
      <c r="H177" s="8">
        <f>'РФ і ОЛ'!J16</f>
        <v>6</v>
      </c>
      <c r="I177" s="8">
        <f>'РФ і ОЛ'!K16</f>
        <v>12</v>
      </c>
      <c r="J177" s="76">
        <f>'РФ і ОЛ'!L16</f>
        <v>3.2</v>
      </c>
      <c r="K177" s="8" t="str">
        <f>'РФ і ОЛ'!G16</f>
        <v>Тв</v>
      </c>
      <c r="L177" s="11">
        <f>'РФ і ОЛ'!M16</f>
        <v>0</v>
      </c>
      <c r="M177" s="11">
        <f>'РФ і ОЛ'!N16</f>
        <v>0</v>
      </c>
      <c r="N177" s="26"/>
      <c r="O177" s="14">
        <f t="shared" si="7"/>
        <v>0</v>
      </c>
      <c r="P177" s="10">
        <f>'РФ і ОЛ'!P16</f>
        <v>25</v>
      </c>
      <c r="Q177" s="11">
        <f t="shared" si="8"/>
        <v>25</v>
      </c>
      <c r="R177" s="87">
        <f t="shared" si="9"/>
        <v>0</v>
      </c>
      <c r="S177" s="41"/>
      <c r="T177" s="41"/>
      <c r="U177" s="41"/>
      <c r="V177" s="41"/>
      <c r="W177" s="40"/>
      <c r="X177" s="40"/>
      <c r="Y177" s="87" t="s">
        <v>203</v>
      </c>
    </row>
    <row r="178" spans="2:25">
      <c r="B178" s="58" t="s">
        <v>28</v>
      </c>
      <c r="C178" s="33" t="str">
        <f>'РФ і ОЛ'!A17</f>
        <v>013750</v>
      </c>
      <c r="D178" s="73" t="str">
        <f>'РФ і ОЛ'!B17</f>
        <v>05.08.21</v>
      </c>
      <c r="E178" s="7" t="s">
        <v>97</v>
      </c>
      <c r="F178" s="8" t="str">
        <f>'РФ і ОЛ'!C17</f>
        <v>Лисичівське</v>
      </c>
      <c r="G178" s="8" t="str">
        <f>'РФ і ОЛ'!I17</f>
        <v>ПРЧ</v>
      </c>
      <c r="H178" s="8">
        <f>'РФ і ОЛ'!J17</f>
        <v>6</v>
      </c>
      <c r="I178" s="8">
        <f>'РФ і ОЛ'!K17</f>
        <v>8</v>
      </c>
      <c r="J178" s="76">
        <f>'РФ і ОЛ'!L17</f>
        <v>5</v>
      </c>
      <c r="K178" s="8" t="str">
        <f>'РФ і ОЛ'!G17</f>
        <v>Тв</v>
      </c>
      <c r="L178" s="11">
        <f>'РФ і ОЛ'!M17</f>
        <v>0</v>
      </c>
      <c r="M178" s="11">
        <f>'РФ і ОЛ'!N17</f>
        <v>0</v>
      </c>
      <c r="N178" s="26"/>
      <c r="O178" s="14">
        <f t="shared" si="7"/>
        <v>0</v>
      </c>
      <c r="P178" s="10">
        <f>'РФ і ОЛ'!P17</f>
        <v>45</v>
      </c>
      <c r="Q178" s="11">
        <f t="shared" si="8"/>
        <v>45</v>
      </c>
      <c r="R178" s="87">
        <f t="shared" si="9"/>
        <v>0</v>
      </c>
      <c r="S178" s="41"/>
      <c r="T178" s="41"/>
      <c r="U178" s="41"/>
      <c r="V178" s="41"/>
      <c r="W178" s="40"/>
      <c r="X178" s="40"/>
      <c r="Y178" s="87" t="s">
        <v>203</v>
      </c>
    </row>
    <row r="179" spans="2:25">
      <c r="B179" s="58" t="s">
        <v>28</v>
      </c>
      <c r="C179" s="33" t="str">
        <f>'РФ і ОЛ'!A18</f>
        <v>013756</v>
      </c>
      <c r="D179" s="73">
        <f>'РФ і ОЛ'!B18</f>
        <v>44428</v>
      </c>
      <c r="E179" s="7" t="s">
        <v>97</v>
      </c>
      <c r="F179" s="8" t="str">
        <f>'РФ і ОЛ'!C18</f>
        <v>Загатське</v>
      </c>
      <c r="G179" s="8" t="str">
        <f>'РФ і ОЛ'!I18</f>
        <v>Прохідна рубка</v>
      </c>
      <c r="H179" s="8">
        <f>'РФ і ОЛ'!J18</f>
        <v>16</v>
      </c>
      <c r="I179" s="8">
        <f>'РФ і ОЛ'!K18</f>
        <v>9</v>
      </c>
      <c r="J179" s="76">
        <f>'РФ і ОЛ'!L18</f>
        <v>9.3000000000000007</v>
      </c>
      <c r="K179" s="8" t="str">
        <f>'РФ і ОЛ'!G18</f>
        <v>Бкл</v>
      </c>
      <c r="L179" s="11">
        <f>'РФ і ОЛ'!M18</f>
        <v>0</v>
      </c>
      <c r="M179" s="11">
        <f>'РФ і ОЛ'!N18</f>
        <v>177</v>
      </c>
      <c r="N179" s="26"/>
      <c r="O179" s="14">
        <f t="shared" si="7"/>
        <v>177</v>
      </c>
      <c r="P179" s="10">
        <f>'РФ і ОЛ'!P18</f>
        <v>31</v>
      </c>
      <c r="Q179" s="11">
        <f t="shared" si="8"/>
        <v>208</v>
      </c>
      <c r="R179" s="87">
        <f t="shared" si="9"/>
        <v>177</v>
      </c>
      <c r="S179" s="41"/>
      <c r="T179" s="41"/>
      <c r="U179" s="41"/>
      <c r="V179" s="41"/>
      <c r="W179" s="40"/>
      <c r="X179" s="40"/>
      <c r="Y179" s="86" t="s">
        <v>206</v>
      </c>
    </row>
    <row r="180" spans="2:25">
      <c r="B180" s="59" t="s">
        <v>28</v>
      </c>
      <c r="C180" s="33" t="str">
        <f>'РФ і ОЛ'!A19</f>
        <v>013745</v>
      </c>
      <c r="D180" s="73">
        <f>'РФ і ОЛ'!B19</f>
        <v>44400</v>
      </c>
      <c r="E180" s="7" t="s">
        <v>97</v>
      </c>
      <c r="F180" s="8" t="str">
        <f>'РФ і ОЛ'!C19</f>
        <v>Довжанське</v>
      </c>
      <c r="G180" s="8" t="str">
        <f>'РФ і ОЛ'!I19</f>
        <v>Прохідна рубка</v>
      </c>
      <c r="H180" s="8">
        <f>'РФ і ОЛ'!J19</f>
        <v>6</v>
      </c>
      <c r="I180" s="8" t="str">
        <f>'РФ і ОЛ'!K19</f>
        <v>2.1</v>
      </c>
      <c r="J180" s="76">
        <f>'РФ і ОЛ'!L19</f>
        <v>2</v>
      </c>
      <c r="K180" s="8" t="str">
        <f>'РФ і ОЛ'!G19</f>
        <v>Бкл</v>
      </c>
      <c r="L180" s="11">
        <f>'РФ і ОЛ'!M19</f>
        <v>0</v>
      </c>
      <c r="M180" s="11">
        <f>'РФ і ОЛ'!N19</f>
        <v>85</v>
      </c>
      <c r="N180" s="26"/>
      <c r="O180" s="14">
        <f t="shared" si="7"/>
        <v>85</v>
      </c>
      <c r="P180" s="10">
        <f>'РФ і ОЛ'!P19</f>
        <v>13</v>
      </c>
      <c r="Q180" s="11">
        <f t="shared" si="8"/>
        <v>98</v>
      </c>
      <c r="R180" s="87">
        <f t="shared" si="9"/>
        <v>85</v>
      </c>
      <c r="S180" s="41"/>
      <c r="T180" s="41"/>
      <c r="U180" s="41"/>
      <c r="V180" s="41"/>
      <c r="W180" s="40"/>
      <c r="X180" s="40"/>
      <c r="Y180" s="87" t="s">
        <v>204</v>
      </c>
    </row>
    <row r="181" spans="2:25">
      <c r="B181" s="59" t="s">
        <v>28</v>
      </c>
      <c r="C181" s="33" t="str">
        <f>'РФ і ОЛ'!A20</f>
        <v>013745</v>
      </c>
      <c r="D181" s="73">
        <f>'РФ і ОЛ'!B20</f>
        <v>44400</v>
      </c>
      <c r="E181" s="7" t="s">
        <v>97</v>
      </c>
      <c r="F181" s="8" t="str">
        <f>'РФ і ОЛ'!C20</f>
        <v>Довжанське</v>
      </c>
      <c r="G181" s="8" t="str">
        <f>'РФ і ОЛ'!I20</f>
        <v>Прохідна рубка</v>
      </c>
      <c r="H181" s="8">
        <f>'РФ і ОЛ'!J20</f>
        <v>14</v>
      </c>
      <c r="I181" s="8" t="str">
        <f>'РФ і ОЛ'!K20</f>
        <v>4.7</v>
      </c>
      <c r="J181" s="76">
        <f>'РФ і ОЛ'!L20</f>
        <v>2.2999999999999998</v>
      </c>
      <c r="K181" s="8" t="str">
        <f>'РФ і ОЛ'!G20</f>
        <v>Бкл</v>
      </c>
      <c r="L181" s="11">
        <f>'РФ і ОЛ'!M20</f>
        <v>0</v>
      </c>
      <c r="M181" s="11">
        <f>'РФ і ОЛ'!N20</f>
        <v>81</v>
      </c>
      <c r="N181" s="26"/>
      <c r="O181" s="14">
        <f t="shared" si="7"/>
        <v>81</v>
      </c>
      <c r="P181" s="10">
        <f>'РФ і ОЛ'!P20</f>
        <v>11</v>
      </c>
      <c r="Q181" s="11">
        <f t="shared" si="8"/>
        <v>92</v>
      </c>
      <c r="R181" s="87">
        <f t="shared" si="9"/>
        <v>81</v>
      </c>
      <c r="S181" s="41"/>
      <c r="T181" s="41"/>
      <c r="U181" s="41"/>
      <c r="V181" s="41"/>
      <c r="W181" s="40"/>
      <c r="X181" s="40"/>
      <c r="Y181" s="87" t="s">
        <v>204</v>
      </c>
    </row>
    <row r="182" spans="2:25">
      <c r="B182" s="60" t="s">
        <v>28</v>
      </c>
      <c r="C182" s="33" t="str">
        <f>'РФ і ОЛ'!A21</f>
        <v>013745</v>
      </c>
      <c r="D182" s="73">
        <f>'РФ і ОЛ'!B21</f>
        <v>44400</v>
      </c>
      <c r="E182" s="7" t="s">
        <v>97</v>
      </c>
      <c r="F182" s="8" t="str">
        <f>'РФ і ОЛ'!C21</f>
        <v>Довжанське</v>
      </c>
      <c r="G182" s="8" t="str">
        <f>'РФ і ОЛ'!I21</f>
        <v>Прохідна рубка</v>
      </c>
      <c r="H182" s="8">
        <f>'РФ і ОЛ'!J21</f>
        <v>18</v>
      </c>
      <c r="I182" s="8" t="str">
        <f>'РФ і ОЛ'!K21</f>
        <v>26.1</v>
      </c>
      <c r="J182" s="76">
        <f>'РФ і ОЛ'!L21</f>
        <v>3</v>
      </c>
      <c r="K182" s="8" t="str">
        <f>'РФ і ОЛ'!G21</f>
        <v>Бкл</v>
      </c>
      <c r="L182" s="11">
        <f>'РФ і ОЛ'!M21</f>
        <v>0</v>
      </c>
      <c r="M182" s="11">
        <f>'РФ і ОЛ'!N21</f>
        <v>111</v>
      </c>
      <c r="N182" s="26"/>
      <c r="O182" s="14">
        <f t="shared" si="7"/>
        <v>111</v>
      </c>
      <c r="P182" s="10">
        <f>'РФ і ОЛ'!P21</f>
        <v>13</v>
      </c>
      <c r="Q182" s="11">
        <f t="shared" si="8"/>
        <v>124</v>
      </c>
      <c r="R182" s="87">
        <f t="shared" si="9"/>
        <v>111</v>
      </c>
      <c r="S182" s="41"/>
      <c r="T182" s="41"/>
      <c r="U182" s="41"/>
      <c r="V182" s="41"/>
      <c r="W182" s="40"/>
      <c r="X182" s="40"/>
      <c r="Y182" s="87" t="s">
        <v>204</v>
      </c>
    </row>
    <row r="183" spans="2:25">
      <c r="B183" s="62" t="s">
        <v>28</v>
      </c>
      <c r="C183" s="33" t="str">
        <f>'РФ і ОЛ'!A22</f>
        <v>013745</v>
      </c>
      <c r="D183" s="73">
        <f>'РФ і ОЛ'!B22</f>
        <v>44400</v>
      </c>
      <c r="E183" s="7" t="s">
        <v>97</v>
      </c>
      <c r="F183" s="8" t="str">
        <f>'РФ і ОЛ'!C22</f>
        <v>Довжанське</v>
      </c>
      <c r="G183" s="8" t="str">
        <f>'РФ і ОЛ'!I22</f>
        <v>Прохідна рубка</v>
      </c>
      <c r="H183" s="8">
        <f>'РФ і ОЛ'!J22</f>
        <v>11</v>
      </c>
      <c r="I183" s="8" t="str">
        <f>'РФ і ОЛ'!K22</f>
        <v>30</v>
      </c>
      <c r="J183" s="76">
        <f>'РФ і ОЛ'!L22</f>
        <v>2.8</v>
      </c>
      <c r="K183" s="8" t="str">
        <f>'РФ і ОЛ'!G22</f>
        <v>Бкл</v>
      </c>
      <c r="L183" s="11">
        <f>'РФ і ОЛ'!M22</f>
        <v>2</v>
      </c>
      <c r="M183" s="11">
        <f>'РФ і ОЛ'!N22</f>
        <v>128</v>
      </c>
      <c r="N183" s="26"/>
      <c r="O183" s="14">
        <f t="shared" si="7"/>
        <v>130</v>
      </c>
      <c r="P183" s="10">
        <f>'РФ і ОЛ'!P22</f>
        <v>18</v>
      </c>
      <c r="Q183" s="11">
        <f t="shared" si="8"/>
        <v>148</v>
      </c>
      <c r="R183" s="87">
        <f t="shared" si="9"/>
        <v>130</v>
      </c>
      <c r="S183" s="41"/>
      <c r="T183" s="41"/>
      <c r="U183" s="41"/>
      <c r="V183" s="41"/>
      <c r="W183" s="40"/>
      <c r="X183" s="40"/>
      <c r="Y183" s="87" t="s">
        <v>204</v>
      </c>
    </row>
    <row r="184" spans="2:25">
      <c r="B184" s="62" t="s">
        <v>28</v>
      </c>
      <c r="C184" s="33" t="str">
        <f>'РФ і ОЛ'!A23</f>
        <v>013742</v>
      </c>
      <c r="D184" s="73">
        <f>'РФ і ОЛ'!B23</f>
        <v>44398</v>
      </c>
      <c r="E184" s="7" t="s">
        <v>97</v>
      </c>
      <c r="F184" s="8" t="str">
        <f>'РФ і ОЛ'!C23</f>
        <v>Білківське</v>
      </c>
      <c r="G184" s="8" t="str">
        <f>'РФ і ОЛ'!I23</f>
        <v>Прохідна рубка</v>
      </c>
      <c r="H184" s="8">
        <f>'РФ і ОЛ'!J23</f>
        <v>3</v>
      </c>
      <c r="I184" s="8" t="str">
        <f>'РФ і ОЛ'!K23</f>
        <v>1</v>
      </c>
      <c r="J184" s="76">
        <f>'РФ і ОЛ'!L23</f>
        <v>3.6</v>
      </c>
      <c r="K184" s="8" t="str">
        <f>'РФ і ОЛ'!G23</f>
        <v>Бкл</v>
      </c>
      <c r="L184" s="11">
        <f>'РФ і ОЛ'!M23</f>
        <v>0</v>
      </c>
      <c r="M184" s="11">
        <f>'РФ і ОЛ'!N23</f>
        <v>340</v>
      </c>
      <c r="N184" s="26"/>
      <c r="O184" s="14">
        <f t="shared" si="7"/>
        <v>340</v>
      </c>
      <c r="P184" s="10">
        <f>'РФ і ОЛ'!P23</f>
        <v>45</v>
      </c>
      <c r="Q184" s="11">
        <f t="shared" si="8"/>
        <v>385</v>
      </c>
      <c r="R184" s="87">
        <f t="shared" si="9"/>
        <v>340</v>
      </c>
      <c r="S184" s="41"/>
      <c r="T184" s="41"/>
      <c r="U184" s="41"/>
      <c r="V184" s="41"/>
      <c r="W184" s="40"/>
      <c r="X184" s="40"/>
      <c r="Y184" s="87" t="s">
        <v>204</v>
      </c>
    </row>
    <row r="185" spans="2:25">
      <c r="B185" s="62" t="s">
        <v>28</v>
      </c>
      <c r="C185" s="33" t="str">
        <f>'РФ і ОЛ'!A24</f>
        <v>013742</v>
      </c>
      <c r="D185" s="73">
        <f>'РФ і ОЛ'!B24</f>
        <v>44398</v>
      </c>
      <c r="E185" s="7" t="s">
        <v>97</v>
      </c>
      <c r="F185" s="8" t="str">
        <f>'РФ і ОЛ'!C24</f>
        <v>Білківське</v>
      </c>
      <c r="G185" s="8" t="str">
        <f>'РФ і ОЛ'!I24</f>
        <v>Прохідна рубка</v>
      </c>
      <c r="H185" s="8">
        <f>'РФ і ОЛ'!J24</f>
        <v>9</v>
      </c>
      <c r="I185" s="8" t="str">
        <f>'РФ і ОЛ'!K24</f>
        <v>1.4</v>
      </c>
      <c r="J185" s="76">
        <f>'РФ і ОЛ'!L24</f>
        <v>0.7</v>
      </c>
      <c r="K185" s="8" t="str">
        <f>'РФ і ОЛ'!G24</f>
        <v>Бкл</v>
      </c>
      <c r="L185" s="11">
        <f>'РФ і ОЛ'!M24</f>
        <v>0</v>
      </c>
      <c r="M185" s="11">
        <f>'РФ і ОЛ'!N24</f>
        <v>61</v>
      </c>
      <c r="N185" s="26"/>
      <c r="O185" s="14">
        <f t="shared" si="7"/>
        <v>61</v>
      </c>
      <c r="P185" s="10">
        <f>'РФ і ОЛ'!P24</f>
        <v>10</v>
      </c>
      <c r="Q185" s="11">
        <f t="shared" si="8"/>
        <v>71</v>
      </c>
      <c r="R185" s="87">
        <f t="shared" si="9"/>
        <v>61</v>
      </c>
      <c r="S185" s="41"/>
      <c r="T185" s="41"/>
      <c r="U185" s="41"/>
      <c r="V185" s="41"/>
      <c r="W185" s="40"/>
      <c r="X185" s="40"/>
      <c r="Y185" s="86" t="s">
        <v>205</v>
      </c>
    </row>
    <row r="186" spans="2:25">
      <c r="B186" s="62" t="s">
        <v>28</v>
      </c>
      <c r="C186" s="33" t="str">
        <f>'РФ і ОЛ'!A25</f>
        <v>013749</v>
      </c>
      <c r="D186" s="73">
        <f>'РФ і ОЛ'!B25</f>
        <v>44413</v>
      </c>
      <c r="E186" s="7" t="s">
        <v>97</v>
      </c>
      <c r="F186" s="8" t="str">
        <f>'РФ і ОЛ'!C25</f>
        <v>Білківське</v>
      </c>
      <c r="G186" s="8" t="str">
        <f>'РФ і ОЛ'!I25</f>
        <v>Прохідна рубка</v>
      </c>
      <c r="H186" s="8">
        <f>'РФ і ОЛ'!J25</f>
        <v>10</v>
      </c>
      <c r="I186" s="8" t="str">
        <f>'РФ і ОЛ'!K25</f>
        <v>8.2</v>
      </c>
      <c r="J186" s="76">
        <f>'РФ і ОЛ'!L25</f>
        <v>1.1000000000000001</v>
      </c>
      <c r="K186" s="8" t="str">
        <f>'РФ і ОЛ'!G25</f>
        <v>Бкл</v>
      </c>
      <c r="L186" s="11">
        <f>'РФ і ОЛ'!M25</f>
        <v>0</v>
      </c>
      <c r="M186" s="11">
        <f>'РФ і ОЛ'!N25</f>
        <v>68</v>
      </c>
      <c r="N186" s="26"/>
      <c r="O186" s="14">
        <f t="shared" si="7"/>
        <v>68</v>
      </c>
      <c r="P186" s="10">
        <f>'РФ і ОЛ'!P25</f>
        <v>9</v>
      </c>
      <c r="Q186" s="11">
        <f t="shared" si="8"/>
        <v>77</v>
      </c>
      <c r="R186" s="87">
        <f t="shared" si="9"/>
        <v>68</v>
      </c>
      <c r="S186" s="41"/>
      <c r="T186" s="41"/>
      <c r="U186" s="41"/>
      <c r="V186" s="41"/>
      <c r="W186" s="40"/>
      <c r="X186" s="40"/>
      <c r="Y186" s="86" t="s">
        <v>205</v>
      </c>
    </row>
    <row r="187" spans="2:25">
      <c r="B187" s="62" t="s">
        <v>28</v>
      </c>
      <c r="C187" s="33" t="str">
        <f>'РФ і ОЛ'!A26</f>
        <v>013749</v>
      </c>
      <c r="D187" s="73">
        <f>'РФ і ОЛ'!B26</f>
        <v>44413</v>
      </c>
      <c r="E187" s="7" t="s">
        <v>97</v>
      </c>
      <c r="F187" s="8" t="str">
        <f>'РФ і ОЛ'!C26</f>
        <v>Білківське</v>
      </c>
      <c r="G187" s="8" t="str">
        <f>'РФ і ОЛ'!I26</f>
        <v>Прохідна рубка</v>
      </c>
      <c r="H187" s="8">
        <f>'РФ і ОЛ'!J26</f>
        <v>8</v>
      </c>
      <c r="I187" s="8" t="str">
        <f>'РФ і ОЛ'!K26</f>
        <v>39.5</v>
      </c>
      <c r="J187" s="76">
        <f>'РФ і ОЛ'!L26</f>
        <v>2</v>
      </c>
      <c r="K187" s="8" t="str">
        <f>'РФ і ОЛ'!G26</f>
        <v>Бкл</v>
      </c>
      <c r="L187" s="11">
        <f>'РФ і ОЛ'!M26</f>
        <v>0</v>
      </c>
      <c r="M187" s="11">
        <f>'РФ і ОЛ'!N26</f>
        <v>161</v>
      </c>
      <c r="N187" s="26"/>
      <c r="O187" s="14">
        <f t="shared" si="7"/>
        <v>161</v>
      </c>
      <c r="P187" s="10">
        <f>'РФ і ОЛ'!P26</f>
        <v>22</v>
      </c>
      <c r="Q187" s="11">
        <f t="shared" si="8"/>
        <v>183</v>
      </c>
      <c r="R187" s="87">
        <f t="shared" si="9"/>
        <v>161</v>
      </c>
      <c r="S187" s="41"/>
      <c r="T187" s="41"/>
      <c r="U187" s="41"/>
      <c r="V187" s="41"/>
      <c r="W187" s="40"/>
      <c r="X187" s="40"/>
      <c r="Y187" s="86" t="s">
        <v>205</v>
      </c>
    </row>
    <row r="188" spans="2:25">
      <c r="B188" s="62" t="s">
        <v>28</v>
      </c>
      <c r="C188" s="33" t="str">
        <f>'РФ і ОЛ'!A27</f>
        <v>013749</v>
      </c>
      <c r="D188" s="73">
        <f>'РФ і ОЛ'!B27</f>
        <v>44413</v>
      </c>
      <c r="E188" s="7" t="s">
        <v>97</v>
      </c>
      <c r="F188" s="8" t="str">
        <f>'РФ і ОЛ'!C27</f>
        <v>Білківське</v>
      </c>
      <c r="G188" s="8" t="str">
        <f>'РФ і ОЛ'!I27</f>
        <v>Прохідна рубка</v>
      </c>
      <c r="H188" s="8">
        <f>'РФ і ОЛ'!J27</f>
        <v>11</v>
      </c>
      <c r="I188" s="8" t="str">
        <f>'РФ і ОЛ'!K27</f>
        <v>13.3</v>
      </c>
      <c r="J188" s="76">
        <f>'РФ і ОЛ'!L27</f>
        <v>1.4</v>
      </c>
      <c r="K188" s="8" t="str">
        <f>'РФ і ОЛ'!G27</f>
        <v>Бкл</v>
      </c>
      <c r="L188" s="11">
        <f>'РФ і ОЛ'!M27</f>
        <v>0</v>
      </c>
      <c r="M188" s="11">
        <f>'РФ і ОЛ'!N27</f>
        <v>128</v>
      </c>
      <c r="N188" s="26"/>
      <c r="O188" s="14">
        <f t="shared" si="7"/>
        <v>128</v>
      </c>
      <c r="P188" s="10">
        <f>'РФ і ОЛ'!P27</f>
        <v>17</v>
      </c>
      <c r="Q188" s="11">
        <f t="shared" si="8"/>
        <v>145</v>
      </c>
      <c r="R188" s="87">
        <f t="shared" si="9"/>
        <v>128</v>
      </c>
      <c r="S188" s="41"/>
      <c r="T188" s="41"/>
      <c r="U188" s="41"/>
      <c r="V188" s="41"/>
      <c r="W188" s="40"/>
      <c r="X188" s="40"/>
      <c r="Y188" s="86" t="s">
        <v>205</v>
      </c>
    </row>
    <row r="189" spans="2:25">
      <c r="B189" s="62" t="s">
        <v>28</v>
      </c>
      <c r="C189" s="33" t="str">
        <f>'РФ і ОЛ'!A28</f>
        <v>013737</v>
      </c>
      <c r="D189" s="73">
        <f>'РФ і ОЛ'!B28</f>
        <v>44386</v>
      </c>
      <c r="E189" s="7" t="s">
        <v>97</v>
      </c>
      <c r="F189" s="8" t="str">
        <f>'РФ і ОЛ'!C28</f>
        <v>Великодільське</v>
      </c>
      <c r="G189" s="8" t="str">
        <f>'РФ і ОЛ'!I28</f>
        <v>Прохідна рубка</v>
      </c>
      <c r="H189" s="8">
        <f>'РФ і ОЛ'!J28</f>
        <v>8</v>
      </c>
      <c r="I189" s="8" t="str">
        <f>'РФ і ОЛ'!K28</f>
        <v>17</v>
      </c>
      <c r="J189" s="76">
        <f>'РФ і ОЛ'!L28</f>
        <v>11.1</v>
      </c>
      <c r="K189" s="8" t="str">
        <f>'РФ і ОЛ'!G28</f>
        <v>Бкл</v>
      </c>
      <c r="L189" s="11">
        <f>'РФ і ОЛ'!M28</f>
        <v>0</v>
      </c>
      <c r="M189" s="11">
        <f>'РФ і ОЛ'!N28</f>
        <v>173</v>
      </c>
      <c r="N189" s="26"/>
      <c r="O189" s="14">
        <f t="shared" si="7"/>
        <v>173</v>
      </c>
      <c r="P189" s="10">
        <f>'РФ і ОЛ'!P28</f>
        <v>36</v>
      </c>
      <c r="Q189" s="11">
        <f t="shared" si="8"/>
        <v>209</v>
      </c>
      <c r="R189" s="87">
        <f t="shared" si="9"/>
        <v>173</v>
      </c>
      <c r="S189" s="41"/>
      <c r="T189" s="41"/>
      <c r="U189" s="41"/>
      <c r="V189" s="41"/>
      <c r="W189" s="40"/>
      <c r="X189" s="40"/>
      <c r="Y189" s="86" t="s">
        <v>206</v>
      </c>
    </row>
    <row r="190" spans="2:25">
      <c r="B190" s="62" t="s">
        <v>28</v>
      </c>
      <c r="C190" s="33" t="str">
        <f>'РФ і ОЛ'!A29</f>
        <v>013748</v>
      </c>
      <c r="D190" s="73">
        <f>'РФ і ОЛ'!B29</f>
        <v>44410</v>
      </c>
      <c r="E190" s="7" t="s">
        <v>97</v>
      </c>
      <c r="F190" s="8" t="str">
        <f>'РФ і ОЛ'!C29</f>
        <v>Великодільське</v>
      </c>
      <c r="G190" s="8" t="str">
        <f>'РФ і ОЛ'!I29</f>
        <v>Прохідна рубка</v>
      </c>
      <c r="H190" s="8">
        <f>'РФ і ОЛ'!J29</f>
        <v>19</v>
      </c>
      <c r="I190" s="8" t="str">
        <f>'РФ і ОЛ'!K29</f>
        <v>22.2</v>
      </c>
      <c r="J190" s="76">
        <f>'РФ і ОЛ'!L29</f>
        <v>6</v>
      </c>
      <c r="K190" s="8" t="str">
        <f>'РФ і ОЛ'!G29</f>
        <v>Бкл</v>
      </c>
      <c r="L190" s="11">
        <f>'РФ і ОЛ'!M29</f>
        <v>0</v>
      </c>
      <c r="M190" s="11">
        <f>'РФ і ОЛ'!N29</f>
        <v>175</v>
      </c>
      <c r="N190" s="26"/>
      <c r="O190" s="14">
        <f t="shared" si="7"/>
        <v>175</v>
      </c>
      <c r="P190" s="10">
        <f>'РФ і ОЛ'!P29</f>
        <v>28</v>
      </c>
      <c r="Q190" s="11">
        <f t="shared" si="8"/>
        <v>203</v>
      </c>
      <c r="R190" s="87">
        <f t="shared" si="9"/>
        <v>175</v>
      </c>
      <c r="S190" s="41"/>
      <c r="T190" s="41"/>
      <c r="U190" s="41"/>
      <c r="V190" s="41"/>
      <c r="W190" s="40"/>
      <c r="X190" s="40"/>
      <c r="Y190" s="86" t="s">
        <v>206</v>
      </c>
    </row>
    <row r="191" spans="2:25">
      <c r="B191" s="62" t="s">
        <v>28</v>
      </c>
      <c r="C191" s="33">
        <f>'РФ і ОЛ'!A30</f>
        <v>13754</v>
      </c>
      <c r="D191" s="73">
        <f>'РФ і ОЛ'!B30</f>
        <v>44420</v>
      </c>
      <c r="E191" s="7" t="s">
        <v>97</v>
      </c>
      <c r="F191" s="8" t="str">
        <f>'РФ і ОЛ'!C30</f>
        <v>Великодільське</v>
      </c>
      <c r="G191" s="8" t="str">
        <f>'РФ і ОЛ'!I30</f>
        <v>Прохідна рубка</v>
      </c>
      <c r="H191" s="8">
        <f>'РФ і ОЛ'!J30</f>
        <v>26</v>
      </c>
      <c r="I191" s="8" t="str">
        <f>'РФ і ОЛ'!K30</f>
        <v>15.1</v>
      </c>
      <c r="J191" s="76">
        <f>'РФ і ОЛ'!L30</f>
        <v>6.5</v>
      </c>
      <c r="K191" s="8" t="str">
        <f>'РФ і ОЛ'!G30</f>
        <v>Бкл</v>
      </c>
      <c r="L191" s="11">
        <f>'РФ і ОЛ'!M30</f>
        <v>0</v>
      </c>
      <c r="M191" s="11">
        <f>'РФ і ОЛ'!N30</f>
        <v>133</v>
      </c>
      <c r="N191" s="26"/>
      <c r="O191" s="14">
        <f t="shared" si="7"/>
        <v>133</v>
      </c>
      <c r="P191" s="10">
        <f>'РФ і ОЛ'!P30</f>
        <v>25</v>
      </c>
      <c r="Q191" s="11">
        <f t="shared" si="8"/>
        <v>158</v>
      </c>
      <c r="R191" s="87">
        <f t="shared" si="9"/>
        <v>133</v>
      </c>
      <c r="S191" s="41"/>
      <c r="T191" s="41"/>
      <c r="U191" s="41"/>
      <c r="V191" s="41"/>
      <c r="W191" s="40"/>
      <c r="X191" s="40"/>
      <c r="Y191" s="86" t="s">
        <v>206</v>
      </c>
    </row>
    <row r="192" spans="2:25">
      <c r="B192" s="62" t="s">
        <v>28</v>
      </c>
      <c r="C192" s="33" t="str">
        <f>'РФ і ОЛ'!A31</f>
        <v>013746</v>
      </c>
      <c r="D192" s="73" t="str">
        <f>'РФ і ОЛ'!B31</f>
        <v>30.07.21</v>
      </c>
      <c r="E192" s="7" t="s">
        <v>97</v>
      </c>
      <c r="F192" s="8" t="str">
        <f>'РФ і ОЛ'!C31</f>
        <v>Лисичівське</v>
      </c>
      <c r="G192" s="8" t="str">
        <f>'РФ і ОЛ'!I31</f>
        <v>Прохідна рубка</v>
      </c>
      <c r="H192" s="8">
        <f>'РФ і ОЛ'!J31</f>
        <v>27</v>
      </c>
      <c r="I192" s="8" t="str">
        <f>'РФ і ОЛ'!K31</f>
        <v>49.4</v>
      </c>
      <c r="J192" s="76">
        <f>'РФ і ОЛ'!L31</f>
        <v>4</v>
      </c>
      <c r="K192" s="8" t="str">
        <f>'РФ і ОЛ'!G31</f>
        <v>Бкл</v>
      </c>
      <c r="L192" s="11">
        <f>'РФ і ОЛ'!M31</f>
        <v>75</v>
      </c>
      <c r="M192" s="11">
        <f>'РФ і ОЛ'!N31</f>
        <v>160</v>
      </c>
      <c r="N192" s="26"/>
      <c r="O192" s="14">
        <f t="shared" si="7"/>
        <v>235</v>
      </c>
      <c r="P192" s="10">
        <f>'РФ і ОЛ'!P31</f>
        <v>33</v>
      </c>
      <c r="Q192" s="11">
        <f t="shared" si="8"/>
        <v>268</v>
      </c>
      <c r="R192" s="87">
        <f t="shared" si="9"/>
        <v>235</v>
      </c>
      <c r="S192" s="41"/>
      <c r="T192" s="41"/>
      <c r="U192" s="41"/>
      <c r="V192" s="41"/>
      <c r="W192" s="40"/>
      <c r="X192" s="40"/>
      <c r="Y192" s="87" t="s">
        <v>203</v>
      </c>
    </row>
    <row r="193" spans="2:25">
      <c r="B193" s="62" t="s">
        <v>28</v>
      </c>
      <c r="C193" s="33" t="str">
        <f>'РФ і ОЛ'!A32</f>
        <v>013746</v>
      </c>
      <c r="D193" s="73" t="str">
        <f>'РФ і ОЛ'!B32</f>
        <v>30.07.21</v>
      </c>
      <c r="E193" s="7" t="s">
        <v>97</v>
      </c>
      <c r="F193" s="8" t="str">
        <f>'РФ і ОЛ'!C32</f>
        <v>Лисичівське</v>
      </c>
      <c r="G193" s="8" t="str">
        <f>'РФ і ОЛ'!I32</f>
        <v>Прохідна рубка</v>
      </c>
      <c r="H193" s="8">
        <f>'РФ і ОЛ'!J32</f>
        <v>27</v>
      </c>
      <c r="I193" s="8" t="str">
        <f>'РФ і ОЛ'!K32</f>
        <v>26.2</v>
      </c>
      <c r="J193" s="76">
        <f>'РФ і ОЛ'!L32</f>
        <v>1.5</v>
      </c>
      <c r="K193" s="8" t="str">
        <f>'РФ і ОЛ'!G32</f>
        <v>Бкл</v>
      </c>
      <c r="L193" s="11">
        <f>'РФ і ОЛ'!M32</f>
        <v>49</v>
      </c>
      <c r="M193" s="11">
        <f>'РФ і ОЛ'!N32</f>
        <v>110</v>
      </c>
      <c r="N193" s="26"/>
      <c r="O193" s="14">
        <f t="shared" si="7"/>
        <v>159</v>
      </c>
      <c r="P193" s="10">
        <f>'РФ і ОЛ'!P32</f>
        <v>25</v>
      </c>
      <c r="Q193" s="11">
        <f t="shared" si="8"/>
        <v>184</v>
      </c>
      <c r="R193" s="87">
        <f t="shared" si="9"/>
        <v>159</v>
      </c>
      <c r="S193" s="41"/>
      <c r="T193" s="41"/>
      <c r="U193" s="41"/>
      <c r="V193" s="41"/>
      <c r="W193" s="40"/>
      <c r="X193" s="40"/>
      <c r="Y193" s="86" t="s">
        <v>203</v>
      </c>
    </row>
    <row r="194" spans="2:25">
      <c r="B194" s="62" t="s">
        <v>28</v>
      </c>
      <c r="C194" s="33" t="str">
        <f>'РФ і ОЛ'!A33</f>
        <v>013751</v>
      </c>
      <c r="D194" s="73" t="str">
        <f>'РФ і ОЛ'!B33</f>
        <v>11.08.21</v>
      </c>
      <c r="E194" s="7" t="s">
        <v>97</v>
      </c>
      <c r="F194" s="8" t="str">
        <f>'РФ і ОЛ'!C33</f>
        <v>Лисичівське</v>
      </c>
      <c r="G194" s="8" t="str">
        <f>'РФ і ОЛ'!I33</f>
        <v>Прохідна рубка</v>
      </c>
      <c r="H194" s="8">
        <f>'РФ і ОЛ'!J33</f>
        <v>18</v>
      </c>
      <c r="I194" s="8" t="str">
        <f>'РФ і ОЛ'!K33</f>
        <v>5.1</v>
      </c>
      <c r="J194" s="76">
        <f>'РФ і ОЛ'!L33</f>
        <v>2.1</v>
      </c>
      <c r="K194" s="8" t="str">
        <f>'РФ і ОЛ'!G33</f>
        <v>Бкл</v>
      </c>
      <c r="L194" s="11">
        <f>'РФ і ОЛ'!M33</f>
        <v>90</v>
      </c>
      <c r="M194" s="11">
        <f>'РФ і ОЛ'!N33</f>
        <v>106</v>
      </c>
      <c r="N194" s="26"/>
      <c r="O194" s="14">
        <f t="shared" si="7"/>
        <v>196</v>
      </c>
      <c r="P194" s="10">
        <f>'РФ і ОЛ'!P33</f>
        <v>35</v>
      </c>
      <c r="Q194" s="11">
        <f t="shared" si="8"/>
        <v>231</v>
      </c>
      <c r="R194" s="87">
        <f t="shared" si="9"/>
        <v>196</v>
      </c>
      <c r="S194" s="41"/>
      <c r="T194" s="41"/>
      <c r="U194" s="41"/>
      <c r="V194" s="41"/>
      <c r="W194" s="40"/>
      <c r="X194" s="40"/>
      <c r="Y194" s="86" t="s">
        <v>203</v>
      </c>
    </row>
    <row r="195" spans="2:25">
      <c r="B195" s="62" t="s">
        <v>28</v>
      </c>
      <c r="C195" s="33" t="str">
        <f>'РФ і ОЛ'!A34</f>
        <v>013753</v>
      </c>
      <c r="D195" s="73" t="str">
        <f>'РФ і ОЛ'!B34</f>
        <v>12.08.21</v>
      </c>
      <c r="E195" s="7" t="s">
        <v>97</v>
      </c>
      <c r="F195" s="8" t="str">
        <f>'РФ і ОЛ'!C34</f>
        <v>Загатське</v>
      </c>
      <c r="G195" s="8" t="str">
        <f>'РФ і ОЛ'!I34</f>
        <v>ВСР</v>
      </c>
      <c r="H195" s="8">
        <f>'РФ і ОЛ'!J34</f>
        <v>1</v>
      </c>
      <c r="I195" s="8">
        <f>'РФ і ОЛ'!K34</f>
        <v>6</v>
      </c>
      <c r="J195" s="76">
        <f>'РФ і ОЛ'!L34</f>
        <v>3.3</v>
      </c>
      <c r="K195" s="8" t="str">
        <f>'РФ і ОЛ'!G34</f>
        <v>Акц</v>
      </c>
      <c r="L195" s="11">
        <f>'РФ і ОЛ'!M34</f>
        <v>0</v>
      </c>
      <c r="M195" s="11">
        <f>'РФ і ОЛ'!N34</f>
        <v>152</v>
      </c>
      <c r="N195" s="26"/>
      <c r="O195" s="14">
        <f t="shared" si="7"/>
        <v>152</v>
      </c>
      <c r="P195" s="10">
        <f>'РФ і ОЛ'!P34</f>
        <v>21</v>
      </c>
      <c r="Q195" s="11">
        <f t="shared" si="8"/>
        <v>173</v>
      </c>
      <c r="R195" s="87">
        <f t="shared" si="9"/>
        <v>152</v>
      </c>
      <c r="S195" s="41"/>
      <c r="T195" s="41"/>
      <c r="U195" s="41"/>
      <c r="V195" s="41"/>
      <c r="W195" s="40"/>
      <c r="X195" s="40"/>
      <c r="Y195" s="86" t="s">
        <v>206</v>
      </c>
    </row>
    <row r="196" spans="2:25" ht="15" customHeight="1">
      <c r="B196" s="63" t="s">
        <v>28</v>
      </c>
      <c r="C196" s="33" t="str">
        <f>'РФ і ОЛ'!A35</f>
        <v>013753</v>
      </c>
      <c r="D196" s="73" t="str">
        <f>'РФ і ОЛ'!B35</f>
        <v>12.08.21</v>
      </c>
      <c r="E196" s="7" t="s">
        <v>97</v>
      </c>
      <c r="F196" s="8" t="str">
        <f>'РФ і ОЛ'!C35</f>
        <v>Загатське</v>
      </c>
      <c r="G196" s="8" t="str">
        <f>'РФ і ОЛ'!I35</f>
        <v>ВСР</v>
      </c>
      <c r="H196" s="8">
        <f>'РФ і ОЛ'!J35</f>
        <v>1</v>
      </c>
      <c r="I196" s="8" t="str">
        <f>'РФ і ОЛ'!K35</f>
        <v>7</v>
      </c>
      <c r="J196" s="76">
        <f>'РФ і ОЛ'!L35</f>
        <v>1.1000000000000001</v>
      </c>
      <c r="K196" s="8" t="str">
        <f>'РФ і ОЛ'!G35</f>
        <v>Яз</v>
      </c>
      <c r="L196" s="11">
        <f>'РФ і ОЛ'!M35</f>
        <v>0</v>
      </c>
      <c r="M196" s="11">
        <f>'РФ і ОЛ'!N35</f>
        <v>52</v>
      </c>
      <c r="N196" s="26"/>
      <c r="O196" s="14">
        <f t="shared" si="7"/>
        <v>52</v>
      </c>
      <c r="P196" s="10">
        <f>'РФ і ОЛ'!P35</f>
        <v>4</v>
      </c>
      <c r="Q196" s="11">
        <f t="shared" si="8"/>
        <v>56</v>
      </c>
      <c r="R196" s="87">
        <f t="shared" si="9"/>
        <v>52</v>
      </c>
      <c r="S196" s="41"/>
      <c r="T196" s="41"/>
      <c r="U196" s="41"/>
      <c r="V196" s="41"/>
      <c r="W196" s="40"/>
      <c r="X196" s="40"/>
      <c r="Y196" s="86" t="s">
        <v>206</v>
      </c>
    </row>
    <row r="197" spans="2:25">
      <c r="B197" s="63" t="s">
        <v>28</v>
      </c>
      <c r="C197" s="33" t="str">
        <f>'РФ і ОЛ'!A36</f>
        <v>013753</v>
      </c>
      <c r="D197" s="73" t="str">
        <f>'РФ і ОЛ'!B36</f>
        <v>12.08.21</v>
      </c>
      <c r="E197" s="7" t="s">
        <v>97</v>
      </c>
      <c r="F197" s="8" t="str">
        <f>'РФ і ОЛ'!C36</f>
        <v>Загатське</v>
      </c>
      <c r="G197" s="8" t="str">
        <f>'РФ і ОЛ'!I36</f>
        <v>ВСР</v>
      </c>
      <c r="H197" s="8">
        <f>'РФ і ОЛ'!J36</f>
        <v>13</v>
      </c>
      <c r="I197" s="8" t="str">
        <f>'РФ і ОЛ'!K36</f>
        <v>30</v>
      </c>
      <c r="J197" s="76">
        <f>'РФ і ОЛ'!L36</f>
        <v>1</v>
      </c>
      <c r="K197" s="8" t="str">
        <f>'РФ і ОЛ'!G36</f>
        <v>дз</v>
      </c>
      <c r="L197" s="11">
        <f>'РФ і ОЛ'!M36</f>
        <v>2</v>
      </c>
      <c r="M197" s="11">
        <f>'РФ і ОЛ'!N36</f>
        <v>10</v>
      </c>
      <c r="N197" s="26"/>
      <c r="O197" s="14">
        <f t="shared" si="7"/>
        <v>12</v>
      </c>
      <c r="P197" s="10">
        <f>'РФ і ОЛ'!P36</f>
        <v>0</v>
      </c>
      <c r="Q197" s="11">
        <f t="shared" si="8"/>
        <v>12</v>
      </c>
      <c r="R197" s="87">
        <f t="shared" si="9"/>
        <v>12</v>
      </c>
      <c r="S197" s="41"/>
      <c r="T197" s="41"/>
      <c r="U197" s="41"/>
      <c r="V197" s="41"/>
      <c r="W197" s="40"/>
      <c r="X197" s="40"/>
      <c r="Y197" s="86" t="s">
        <v>206</v>
      </c>
    </row>
    <row r="198" spans="2:25">
      <c r="B198" s="63" t="s">
        <v>28</v>
      </c>
      <c r="C198" s="33" t="str">
        <f>'РФ і ОЛ'!A37</f>
        <v>013753</v>
      </c>
      <c r="D198" s="73" t="str">
        <f>'РФ і ОЛ'!B37</f>
        <v>12.08.21</v>
      </c>
      <c r="E198" s="7" t="s">
        <v>97</v>
      </c>
      <c r="F198" s="8" t="str">
        <f>'РФ і ОЛ'!C37</f>
        <v>Загатське</v>
      </c>
      <c r="G198" s="8" t="str">
        <f>'РФ і ОЛ'!I37</f>
        <v>ВСР</v>
      </c>
      <c r="H198" s="8">
        <f>'РФ і ОЛ'!J37</f>
        <v>9</v>
      </c>
      <c r="I198" s="8" t="str">
        <f>'РФ і ОЛ'!K37</f>
        <v>4</v>
      </c>
      <c r="J198" s="76">
        <f>'РФ і ОЛ'!L37</f>
        <v>4</v>
      </c>
      <c r="K198" s="8" t="str">
        <f>'РФ і ОЛ'!G37</f>
        <v>Бкл</v>
      </c>
      <c r="L198" s="11">
        <f>'РФ і ОЛ'!M37</f>
        <v>3</v>
      </c>
      <c r="M198" s="11">
        <f>'РФ і ОЛ'!N37</f>
        <v>67</v>
      </c>
      <c r="N198" s="26"/>
      <c r="O198" s="14">
        <f t="shared" si="7"/>
        <v>70</v>
      </c>
      <c r="P198" s="10">
        <f>'РФ і ОЛ'!P37</f>
        <v>7</v>
      </c>
      <c r="Q198" s="11">
        <f t="shared" si="8"/>
        <v>77</v>
      </c>
      <c r="R198" s="87">
        <f t="shared" si="9"/>
        <v>70</v>
      </c>
      <c r="S198" s="41"/>
      <c r="T198" s="41"/>
      <c r="U198" s="41"/>
      <c r="V198" s="41"/>
      <c r="W198" s="40"/>
      <c r="X198" s="40"/>
      <c r="Y198" s="86" t="s">
        <v>206</v>
      </c>
    </row>
    <row r="199" spans="2:25">
      <c r="B199" s="63" t="s">
        <v>28</v>
      </c>
      <c r="C199" s="33" t="str">
        <f>'РФ і ОЛ'!A38</f>
        <v>013753</v>
      </c>
      <c r="D199" s="73" t="str">
        <f>'РФ і ОЛ'!B38</f>
        <v>12.08.21</v>
      </c>
      <c r="E199" s="7" t="s">
        <v>97</v>
      </c>
      <c r="F199" s="8" t="str">
        <f>'РФ і ОЛ'!C38</f>
        <v>Загатське</v>
      </c>
      <c r="G199" s="8" t="str">
        <f>'РФ і ОЛ'!I38</f>
        <v>ВСР</v>
      </c>
      <c r="H199" s="8">
        <f>'РФ і ОЛ'!J38</f>
        <v>8</v>
      </c>
      <c r="I199" s="8" t="str">
        <f>'РФ і ОЛ'!K38</f>
        <v>17</v>
      </c>
      <c r="J199" s="76">
        <f>'РФ і ОЛ'!L38</f>
        <v>0.9</v>
      </c>
      <c r="K199" s="8" t="str">
        <f>'РФ і ОЛ'!G38</f>
        <v>дз</v>
      </c>
      <c r="L199" s="11">
        <f>'РФ і ОЛ'!M38</f>
        <v>5</v>
      </c>
      <c r="M199" s="11">
        <f>'РФ і ОЛ'!N38</f>
        <v>20</v>
      </c>
      <c r="N199" s="26"/>
      <c r="O199" s="14">
        <f t="shared" si="7"/>
        <v>25</v>
      </c>
      <c r="P199" s="10">
        <f>'РФ і ОЛ'!P38</f>
        <v>3</v>
      </c>
      <c r="Q199" s="11">
        <f t="shared" si="8"/>
        <v>28</v>
      </c>
      <c r="R199" s="87">
        <f t="shared" si="9"/>
        <v>25</v>
      </c>
      <c r="S199" s="41"/>
      <c r="T199" s="41"/>
      <c r="U199" s="41"/>
      <c r="V199" s="41"/>
      <c r="W199" s="40"/>
      <c r="X199" s="40"/>
      <c r="Y199" s="86" t="s">
        <v>206</v>
      </c>
    </row>
    <row r="200" spans="2:25">
      <c r="B200" s="63" t="s">
        <v>28</v>
      </c>
      <c r="C200" s="33" t="str">
        <f>'РФ і ОЛ'!A39</f>
        <v>013761</v>
      </c>
      <c r="D200" s="73" t="str">
        <f>'РФ і ОЛ'!B39</f>
        <v>27.08.21</v>
      </c>
      <c r="E200" s="7" t="s">
        <v>97</v>
      </c>
      <c r="F200" s="8" t="str">
        <f>'РФ і ОЛ'!C39</f>
        <v>Загатське</v>
      </c>
      <c r="G200" s="8" t="str">
        <f>'РФ і ОЛ'!I39</f>
        <v>ВСР</v>
      </c>
      <c r="H200" s="8">
        <f>'РФ і ОЛ'!J39</f>
        <v>8</v>
      </c>
      <c r="I200" s="8" t="str">
        <f>'РФ і ОЛ'!K39</f>
        <v>19</v>
      </c>
      <c r="J200" s="76">
        <f>'РФ і ОЛ'!L39</f>
        <v>11</v>
      </c>
      <c r="K200" s="8" t="str">
        <f>'РФ і ОЛ'!G39</f>
        <v>Бкл</v>
      </c>
      <c r="L200" s="11">
        <f>'РФ і ОЛ'!M39</f>
        <v>0</v>
      </c>
      <c r="M200" s="11">
        <f>'РФ і ОЛ'!N39</f>
        <v>122</v>
      </c>
      <c r="N200" s="26"/>
      <c r="O200" s="14">
        <f t="shared" si="7"/>
        <v>122</v>
      </c>
      <c r="P200" s="10">
        <f>'РФ і ОЛ'!P39</f>
        <v>12</v>
      </c>
      <c r="Q200" s="11">
        <f t="shared" si="8"/>
        <v>134</v>
      </c>
      <c r="R200" s="87">
        <f t="shared" si="9"/>
        <v>122</v>
      </c>
      <c r="S200" s="41"/>
      <c r="T200" s="41"/>
      <c r="U200" s="41"/>
      <c r="V200" s="41"/>
      <c r="W200" s="40"/>
      <c r="X200" s="40"/>
      <c r="Y200" s="86" t="s">
        <v>206</v>
      </c>
    </row>
    <row r="201" spans="2:25">
      <c r="B201" s="63" t="s">
        <v>28</v>
      </c>
      <c r="C201" s="33" t="str">
        <f>'РФ і ОЛ'!A40</f>
        <v>013758</v>
      </c>
      <c r="D201" s="73" t="str">
        <f>'РФ і ОЛ'!B40</f>
        <v>25.08.21</v>
      </c>
      <c r="E201" s="7" t="s">
        <v>97</v>
      </c>
      <c r="F201" s="8" t="str">
        <f>'РФ і ОЛ'!C40</f>
        <v>Довжанське</v>
      </c>
      <c r="G201" s="8" t="str">
        <f>'РФ і ОЛ'!I40</f>
        <v>ВСР</v>
      </c>
      <c r="H201" s="8">
        <f>'РФ і ОЛ'!J40</f>
        <v>16</v>
      </c>
      <c r="I201" s="8">
        <f>'РФ і ОЛ'!K40</f>
        <v>28</v>
      </c>
      <c r="J201" s="76">
        <f>'РФ і ОЛ'!L40</f>
        <v>4.2</v>
      </c>
      <c r="K201" s="8" t="str">
        <f>'РФ і ОЛ'!G40</f>
        <v>Ялє</v>
      </c>
      <c r="L201" s="11">
        <f>'РФ і ОЛ'!M40</f>
        <v>38</v>
      </c>
      <c r="M201" s="11">
        <f>'РФ і ОЛ'!N40</f>
        <v>74</v>
      </c>
      <c r="N201" s="26"/>
      <c r="O201" s="14">
        <f t="shared" si="7"/>
        <v>112</v>
      </c>
      <c r="P201" s="10">
        <f>'РФ і ОЛ'!P40</f>
        <v>15</v>
      </c>
      <c r="Q201" s="11">
        <f t="shared" si="8"/>
        <v>127</v>
      </c>
      <c r="R201" s="87">
        <f t="shared" si="9"/>
        <v>112</v>
      </c>
      <c r="S201" s="41"/>
      <c r="T201" s="41"/>
      <c r="U201" s="41"/>
      <c r="V201" s="41"/>
      <c r="W201" s="40"/>
      <c r="X201" s="40"/>
      <c r="Y201" s="87" t="s">
        <v>204</v>
      </c>
    </row>
    <row r="202" spans="2:25">
      <c r="B202" s="63" t="s">
        <v>28</v>
      </c>
      <c r="C202" s="33" t="str">
        <f>'РФ і ОЛ'!A41</f>
        <v>013758</v>
      </c>
      <c r="D202" s="73" t="str">
        <f>'РФ і ОЛ'!B41</f>
        <v>25.08.21</v>
      </c>
      <c r="E202" s="7" t="s">
        <v>97</v>
      </c>
      <c r="F202" s="8" t="str">
        <f>'РФ і ОЛ'!C41</f>
        <v>Довжанське</v>
      </c>
      <c r="G202" s="8" t="str">
        <f>'РФ і ОЛ'!I41</f>
        <v>ВСР</v>
      </c>
      <c r="H202" s="8">
        <f>'РФ і ОЛ'!J41</f>
        <v>26</v>
      </c>
      <c r="I202" s="8">
        <f>'РФ і ОЛ'!K41</f>
        <v>18</v>
      </c>
      <c r="J202" s="76">
        <f>'РФ і ОЛ'!L41</f>
        <v>2.2000000000000002</v>
      </c>
      <c r="K202" s="8" t="str">
        <f>'РФ і ОЛ'!G41</f>
        <v>Ялє</v>
      </c>
      <c r="L202" s="11">
        <f>'РФ і ОЛ'!M41</f>
        <v>25</v>
      </c>
      <c r="M202" s="11">
        <f>'РФ і ОЛ'!N41</f>
        <v>67</v>
      </c>
      <c r="N202" s="26"/>
      <c r="O202" s="14">
        <f t="shared" si="7"/>
        <v>92</v>
      </c>
      <c r="P202" s="10">
        <f>'РФ і ОЛ'!P41</f>
        <v>14</v>
      </c>
      <c r="Q202" s="11">
        <f t="shared" si="8"/>
        <v>106</v>
      </c>
      <c r="R202" s="87">
        <f t="shared" si="9"/>
        <v>92</v>
      </c>
      <c r="S202" s="41"/>
      <c r="T202" s="41"/>
      <c r="U202" s="41"/>
      <c r="V202" s="41"/>
      <c r="W202" s="40"/>
      <c r="X202" s="40"/>
      <c r="Y202" s="87" t="s">
        <v>204</v>
      </c>
    </row>
    <row r="203" spans="2:25">
      <c r="B203" s="63" t="s">
        <v>28</v>
      </c>
      <c r="C203" s="33" t="str">
        <f>'РФ і ОЛ'!A42</f>
        <v>013738</v>
      </c>
      <c r="D203" s="73" t="str">
        <f>'РФ і ОЛ'!B42</f>
        <v>12.07.21</v>
      </c>
      <c r="E203" s="7" t="s">
        <v>97</v>
      </c>
      <c r="F203" s="8" t="str">
        <f>'РФ і ОЛ'!C42</f>
        <v>Річанське</v>
      </c>
      <c r="G203" s="8" t="str">
        <f>'РФ і ОЛ'!I42</f>
        <v>ВСР</v>
      </c>
      <c r="H203" s="8">
        <f>'РФ і ОЛ'!J42</f>
        <v>2</v>
      </c>
      <c r="I203" s="8" t="str">
        <f>'РФ і ОЛ'!K42</f>
        <v>17.1</v>
      </c>
      <c r="J203" s="76">
        <f>'РФ і ОЛ'!L42</f>
        <v>1.5</v>
      </c>
      <c r="K203" s="8" t="str">
        <f>'РФ і ОЛ'!G42</f>
        <v>Ялє</v>
      </c>
      <c r="L203" s="11">
        <f>'РФ і ОЛ'!M42</f>
        <v>78</v>
      </c>
      <c r="M203" s="11">
        <f>'РФ і ОЛ'!N42</f>
        <v>46</v>
      </c>
      <c r="N203" s="26"/>
      <c r="O203" s="14">
        <f t="shared" si="7"/>
        <v>124</v>
      </c>
      <c r="P203" s="10">
        <f>'РФ і ОЛ'!P42</f>
        <v>19</v>
      </c>
      <c r="Q203" s="11">
        <f t="shared" si="8"/>
        <v>143</v>
      </c>
      <c r="R203" s="87">
        <f t="shared" si="9"/>
        <v>124</v>
      </c>
      <c r="S203" s="41"/>
      <c r="T203" s="41"/>
      <c r="U203" s="41"/>
      <c r="V203" s="41"/>
      <c r="W203" s="40"/>
      <c r="X203" s="40"/>
      <c r="Y203" s="87" t="s">
        <v>204</v>
      </c>
    </row>
    <row r="204" spans="2:25">
      <c r="B204" s="63" t="s">
        <v>28</v>
      </c>
      <c r="C204" s="33" t="str">
        <f>'РФ і ОЛ'!A43</f>
        <v>013738</v>
      </c>
      <c r="D204" s="73" t="str">
        <f>'РФ і ОЛ'!B43</f>
        <v>12.07.21</v>
      </c>
      <c r="E204" s="7" t="s">
        <v>97</v>
      </c>
      <c r="F204" s="8" t="str">
        <f>'РФ і ОЛ'!C43</f>
        <v>Річанське</v>
      </c>
      <c r="G204" s="8" t="str">
        <f>'РФ і ОЛ'!I43</f>
        <v>ВСР</v>
      </c>
      <c r="H204" s="8">
        <f>'РФ і ОЛ'!J43</f>
        <v>2</v>
      </c>
      <c r="I204" s="8" t="str">
        <f>'РФ і ОЛ'!K43</f>
        <v>19.1</v>
      </c>
      <c r="J204" s="76">
        <f>'РФ і ОЛ'!L43</f>
        <v>1.5</v>
      </c>
      <c r="K204" s="8" t="str">
        <f>'РФ і ОЛ'!G43</f>
        <v>Ялє</v>
      </c>
      <c r="L204" s="11">
        <f>'РФ і ОЛ'!M43</f>
        <v>74</v>
      </c>
      <c r="M204" s="11">
        <f>'РФ і ОЛ'!N43</f>
        <v>69</v>
      </c>
      <c r="N204" s="26"/>
      <c r="O204" s="14">
        <f t="shared" si="7"/>
        <v>143</v>
      </c>
      <c r="P204" s="10">
        <f>'РФ і ОЛ'!P43</f>
        <v>21</v>
      </c>
      <c r="Q204" s="11">
        <f t="shared" si="8"/>
        <v>164</v>
      </c>
      <c r="R204" s="87">
        <f t="shared" si="9"/>
        <v>143</v>
      </c>
      <c r="S204" s="41"/>
      <c r="T204" s="41"/>
      <c r="U204" s="41"/>
      <c r="V204" s="41"/>
      <c r="W204" s="40"/>
      <c r="X204" s="40"/>
      <c r="Y204" s="87" t="s">
        <v>204</v>
      </c>
    </row>
    <row r="205" spans="2:25">
      <c r="B205" s="63" t="s">
        <v>28</v>
      </c>
      <c r="C205" s="33" t="str">
        <f>'РФ і ОЛ'!A44</f>
        <v>013740</v>
      </c>
      <c r="D205" s="73" t="str">
        <f>'РФ і ОЛ'!B44</f>
        <v>16.07.21</v>
      </c>
      <c r="E205" s="7" t="s">
        <v>97</v>
      </c>
      <c r="F205" s="8" t="str">
        <f>'РФ і ОЛ'!C44</f>
        <v>Річанське</v>
      </c>
      <c r="G205" s="8" t="str">
        <f>'РФ і ОЛ'!I44</f>
        <v>ВСР</v>
      </c>
      <c r="H205" s="8">
        <f>'РФ і ОЛ'!J44</f>
        <v>4</v>
      </c>
      <c r="I205" s="8">
        <f>'РФ і ОЛ'!K44</f>
        <v>28</v>
      </c>
      <c r="J205" s="76">
        <f>'РФ і ОЛ'!L44</f>
        <v>0.6</v>
      </c>
      <c r="K205" s="8" t="str">
        <f>'РФ і ОЛ'!G44</f>
        <v>Ялє</v>
      </c>
      <c r="L205" s="11">
        <f>'РФ і ОЛ'!M44</f>
        <v>58</v>
      </c>
      <c r="M205" s="11">
        <f>'РФ і ОЛ'!N44</f>
        <v>84</v>
      </c>
      <c r="N205" s="26"/>
      <c r="O205" s="14">
        <f t="shared" si="7"/>
        <v>142</v>
      </c>
      <c r="P205" s="10">
        <f>'РФ і ОЛ'!P44</f>
        <v>18</v>
      </c>
      <c r="Q205" s="11">
        <f t="shared" si="8"/>
        <v>160</v>
      </c>
      <c r="R205" s="87">
        <f t="shared" si="9"/>
        <v>142</v>
      </c>
      <c r="S205" s="41"/>
      <c r="T205" s="41"/>
      <c r="U205" s="41"/>
      <c r="V205" s="41"/>
      <c r="W205" s="40"/>
      <c r="X205" s="40"/>
      <c r="Y205" s="87" t="s">
        <v>204</v>
      </c>
    </row>
    <row r="206" spans="2:25">
      <c r="B206" s="63" t="s">
        <v>28</v>
      </c>
      <c r="C206" s="33" t="str">
        <f>'РФ і ОЛ'!A45</f>
        <v>013740</v>
      </c>
      <c r="D206" s="73" t="str">
        <f>'РФ і ОЛ'!B45</f>
        <v>16.07.21</v>
      </c>
      <c r="E206" s="7" t="s">
        <v>97</v>
      </c>
      <c r="F206" s="8" t="str">
        <f>'РФ і ОЛ'!C45</f>
        <v>Річанське</v>
      </c>
      <c r="G206" s="8" t="str">
        <f>'РФ і ОЛ'!I45</f>
        <v>ВСР</v>
      </c>
      <c r="H206" s="8">
        <f>'РФ і ОЛ'!J45</f>
        <v>4</v>
      </c>
      <c r="I206" s="8" t="str">
        <f>'РФ і ОЛ'!K45</f>
        <v>16.2</v>
      </c>
      <c r="J206" s="76">
        <f>'РФ і ОЛ'!L45</f>
        <v>1</v>
      </c>
      <c r="K206" s="8" t="str">
        <f>'РФ і ОЛ'!G45</f>
        <v>Ялє</v>
      </c>
      <c r="L206" s="11">
        <f>'РФ і ОЛ'!M45</f>
        <v>43</v>
      </c>
      <c r="M206" s="11">
        <f>'РФ і ОЛ'!N45</f>
        <v>37</v>
      </c>
      <c r="N206" s="26"/>
      <c r="O206" s="14">
        <f t="shared" si="7"/>
        <v>80</v>
      </c>
      <c r="P206" s="10">
        <f>'РФ і ОЛ'!P45</f>
        <v>11</v>
      </c>
      <c r="Q206" s="11">
        <f t="shared" si="8"/>
        <v>91</v>
      </c>
      <c r="R206" s="87">
        <f t="shared" si="9"/>
        <v>80</v>
      </c>
      <c r="S206" s="41"/>
      <c r="T206" s="41"/>
      <c r="U206" s="41"/>
      <c r="V206" s="41"/>
      <c r="W206" s="40"/>
      <c r="X206" s="40"/>
      <c r="Y206" s="87" t="s">
        <v>204</v>
      </c>
    </row>
    <row r="207" spans="2:25">
      <c r="B207" s="63" t="s">
        <v>28</v>
      </c>
      <c r="C207" s="33" t="str">
        <f>'РФ і ОЛ'!A46</f>
        <v>013757</v>
      </c>
      <c r="D207" s="73" t="str">
        <f>'РФ і ОЛ'!B46</f>
        <v>20.08.21</v>
      </c>
      <c r="E207" s="7" t="s">
        <v>97</v>
      </c>
      <c r="F207" s="8" t="str">
        <f>'РФ і ОЛ'!C46</f>
        <v>Річанське</v>
      </c>
      <c r="G207" s="8" t="str">
        <f>'РФ і ОЛ'!I46</f>
        <v>ВСР</v>
      </c>
      <c r="H207" s="8">
        <f>'РФ і ОЛ'!J46</f>
        <v>4</v>
      </c>
      <c r="I207" s="8" t="str">
        <f>'РФ і ОЛ'!K46</f>
        <v>13.1</v>
      </c>
      <c r="J207" s="76">
        <f>'РФ і ОЛ'!L46</f>
        <v>0.9</v>
      </c>
      <c r="K207" s="8" t="str">
        <f>'РФ і ОЛ'!G46</f>
        <v>Ялє</v>
      </c>
      <c r="L207" s="11">
        <f>'РФ і ОЛ'!M46</f>
        <v>48</v>
      </c>
      <c r="M207" s="11">
        <f>'РФ і ОЛ'!N46</f>
        <v>51</v>
      </c>
      <c r="N207" s="26"/>
      <c r="O207" s="14">
        <f t="shared" si="7"/>
        <v>99</v>
      </c>
      <c r="P207" s="10">
        <f>'РФ і ОЛ'!P46</f>
        <v>16</v>
      </c>
      <c r="Q207" s="11">
        <f t="shared" si="8"/>
        <v>115</v>
      </c>
      <c r="R207" s="87">
        <f t="shared" si="9"/>
        <v>99</v>
      </c>
      <c r="S207" s="41"/>
      <c r="T207" s="41"/>
      <c r="U207" s="41"/>
      <c r="V207" s="41"/>
      <c r="W207" s="40"/>
      <c r="X207" s="40"/>
      <c r="Y207" s="87" t="s">
        <v>204</v>
      </c>
    </row>
    <row r="208" spans="2:25">
      <c r="B208" s="63" t="s">
        <v>28</v>
      </c>
      <c r="C208" s="33" t="str">
        <f>'РФ і ОЛ'!A47</f>
        <v>013757</v>
      </c>
      <c r="D208" s="73" t="str">
        <f>'РФ і ОЛ'!B47</f>
        <v>20.08.21</v>
      </c>
      <c r="E208" s="7" t="s">
        <v>97</v>
      </c>
      <c r="F208" s="8" t="str">
        <f>'РФ і ОЛ'!C47</f>
        <v>Річанське</v>
      </c>
      <c r="G208" s="8" t="str">
        <f>'РФ і ОЛ'!I47</f>
        <v>ВСР</v>
      </c>
      <c r="H208" s="8">
        <f>'РФ і ОЛ'!J47</f>
        <v>4</v>
      </c>
      <c r="I208" s="8" t="str">
        <f>'РФ і ОЛ'!K47</f>
        <v>13.2</v>
      </c>
      <c r="J208" s="76">
        <f>'РФ і ОЛ'!L47</f>
        <v>0.4</v>
      </c>
      <c r="K208" s="8" t="str">
        <f>'РФ і ОЛ'!G47</f>
        <v>Ялє</v>
      </c>
      <c r="L208" s="11">
        <f>'РФ і ОЛ'!M47</f>
        <v>24</v>
      </c>
      <c r="M208" s="11">
        <f>'РФ і ОЛ'!N47</f>
        <v>12</v>
      </c>
      <c r="N208" s="26"/>
      <c r="O208" s="14">
        <f t="shared" si="7"/>
        <v>36</v>
      </c>
      <c r="P208" s="10">
        <f>'РФ і ОЛ'!P47</f>
        <v>6</v>
      </c>
      <c r="Q208" s="11">
        <f t="shared" si="8"/>
        <v>42</v>
      </c>
      <c r="R208" s="87">
        <f t="shared" si="9"/>
        <v>36</v>
      </c>
      <c r="S208" s="41"/>
      <c r="T208" s="41"/>
      <c r="U208" s="41"/>
      <c r="V208" s="41"/>
      <c r="W208" s="40"/>
      <c r="X208" s="40"/>
      <c r="Y208" s="87" t="s">
        <v>204</v>
      </c>
    </row>
    <row r="209" spans="2:25">
      <c r="B209" s="63" t="s">
        <v>28</v>
      </c>
      <c r="C209" s="33" t="str">
        <f>'РФ і ОЛ'!A48</f>
        <v>013757</v>
      </c>
      <c r="D209" s="73" t="str">
        <f>'РФ і ОЛ'!B48</f>
        <v>20.08.21</v>
      </c>
      <c r="E209" s="7" t="s">
        <v>97</v>
      </c>
      <c r="F209" s="8" t="str">
        <f>'РФ і ОЛ'!C48</f>
        <v>Річанське</v>
      </c>
      <c r="G209" s="8" t="str">
        <f>'РФ і ОЛ'!I48</f>
        <v>ВСР</v>
      </c>
      <c r="H209" s="8">
        <f>'РФ і ОЛ'!J48</f>
        <v>4</v>
      </c>
      <c r="I209" s="8" t="str">
        <f>'РФ і ОЛ'!K48</f>
        <v>13.3</v>
      </c>
      <c r="J209" s="76">
        <f>'РФ і ОЛ'!L48</f>
        <v>4</v>
      </c>
      <c r="K209" s="8" t="str">
        <f>'РФ і ОЛ'!G48</f>
        <v>Ялє</v>
      </c>
      <c r="L209" s="11">
        <f>'РФ і ОЛ'!M48</f>
        <v>197</v>
      </c>
      <c r="M209" s="11">
        <f>'РФ і ОЛ'!N48</f>
        <v>183</v>
      </c>
      <c r="N209" s="26"/>
      <c r="O209" s="14">
        <f t="shared" si="7"/>
        <v>380</v>
      </c>
      <c r="P209" s="10">
        <f>'РФ і ОЛ'!P48</f>
        <v>59</v>
      </c>
      <c r="Q209" s="11">
        <f t="shared" si="8"/>
        <v>439</v>
      </c>
      <c r="R209" s="87">
        <f t="shared" si="9"/>
        <v>380</v>
      </c>
      <c r="S209" s="41"/>
      <c r="T209" s="41"/>
      <c r="U209" s="41"/>
      <c r="V209" s="41"/>
      <c r="W209" s="40"/>
      <c r="X209" s="40"/>
      <c r="Y209" s="87" t="s">
        <v>204</v>
      </c>
    </row>
    <row r="210" spans="2:25">
      <c r="B210" s="63" t="s">
        <v>28</v>
      </c>
      <c r="C210" s="33" t="str">
        <f>'РФ і ОЛ'!A49</f>
        <v>013743</v>
      </c>
      <c r="D210" s="73" t="str">
        <f>'РФ і ОЛ'!B49</f>
        <v>22.07.21</v>
      </c>
      <c r="E210" s="7" t="s">
        <v>97</v>
      </c>
      <c r="F210" s="8" t="str">
        <f>'РФ і ОЛ'!C49</f>
        <v>Лисичівське</v>
      </c>
      <c r="G210" s="8" t="str">
        <f>'РФ і ОЛ'!I49</f>
        <v>ВСР</v>
      </c>
      <c r="H210" s="8">
        <f>'РФ і ОЛ'!J49</f>
        <v>18</v>
      </c>
      <c r="I210" s="8" t="str">
        <f>'РФ і ОЛ'!K49</f>
        <v>3</v>
      </c>
      <c r="J210" s="76">
        <f>'РФ і ОЛ'!L49</f>
        <v>1.8</v>
      </c>
      <c r="K210" s="8" t="str">
        <f>'РФ і ОЛ'!G49</f>
        <v>Яз</v>
      </c>
      <c r="L210" s="11">
        <f>'РФ і ОЛ'!M49</f>
        <v>14</v>
      </c>
      <c r="M210" s="11">
        <f>'РФ і ОЛ'!N49</f>
        <v>50</v>
      </c>
      <c r="N210" s="42"/>
      <c r="O210" s="14">
        <f t="shared" si="7"/>
        <v>64</v>
      </c>
      <c r="P210" s="10">
        <f>'РФ і ОЛ'!P49</f>
        <v>8</v>
      </c>
      <c r="Q210" s="11">
        <f t="shared" si="8"/>
        <v>72</v>
      </c>
      <c r="R210" s="87">
        <f t="shared" si="9"/>
        <v>64</v>
      </c>
      <c r="S210" s="41"/>
      <c r="T210" s="41"/>
      <c r="U210" s="41"/>
      <c r="V210" s="41"/>
      <c r="W210" s="40"/>
      <c r="X210" s="40"/>
      <c r="Y210" s="86" t="s">
        <v>203</v>
      </c>
    </row>
    <row r="211" spans="2:25">
      <c r="B211" s="63" t="s">
        <v>28</v>
      </c>
      <c r="C211" s="33" t="str">
        <f>'РФ і ОЛ'!A50</f>
        <v>013743</v>
      </c>
      <c r="D211" s="73" t="str">
        <f>'РФ і ОЛ'!B50</f>
        <v>22.07.21</v>
      </c>
      <c r="E211" s="7" t="s">
        <v>97</v>
      </c>
      <c r="F211" s="8" t="str">
        <f>'РФ і ОЛ'!C50</f>
        <v>Лисичівське</v>
      </c>
      <c r="G211" s="8" t="str">
        <f>'РФ і ОЛ'!I50</f>
        <v>ВСР</v>
      </c>
      <c r="H211" s="8">
        <f>'РФ і ОЛ'!J50</f>
        <v>18</v>
      </c>
      <c r="I211" s="8">
        <f>'РФ і ОЛ'!K50</f>
        <v>2</v>
      </c>
      <c r="J211" s="76">
        <f>'РФ і ОЛ'!L50</f>
        <v>2.7</v>
      </c>
      <c r="K211" s="8" t="str">
        <f>'РФ і ОЛ'!G50</f>
        <v>Яз</v>
      </c>
      <c r="L211" s="11">
        <f>'РФ і ОЛ'!M50</f>
        <v>16</v>
      </c>
      <c r="M211" s="11">
        <f>'РФ і ОЛ'!N50</f>
        <v>78</v>
      </c>
      <c r="N211" s="42"/>
      <c r="O211" s="14">
        <f t="shared" si="7"/>
        <v>94</v>
      </c>
      <c r="P211" s="10">
        <f>'РФ і ОЛ'!P50</f>
        <v>9</v>
      </c>
      <c r="Q211" s="11">
        <f t="shared" si="8"/>
        <v>103</v>
      </c>
      <c r="R211" s="87">
        <f t="shared" si="9"/>
        <v>94</v>
      </c>
      <c r="S211" s="41"/>
      <c r="T211" s="41"/>
      <c r="U211" s="41"/>
      <c r="V211" s="41"/>
      <c r="W211" s="40"/>
      <c r="X211" s="40"/>
      <c r="Y211" s="86" t="s">
        <v>203</v>
      </c>
    </row>
    <row r="212" spans="2:25">
      <c r="B212" s="63" t="s">
        <v>28</v>
      </c>
      <c r="C212" s="33" t="str">
        <f>'РФ і ОЛ'!A51</f>
        <v>013752</v>
      </c>
      <c r="D212" s="73" t="str">
        <f>'РФ і ОЛ'!B51</f>
        <v>11.08.21</v>
      </c>
      <c r="E212" s="7" t="s">
        <v>97</v>
      </c>
      <c r="F212" s="8" t="str">
        <f>'РФ і ОЛ'!C51</f>
        <v>Лисичівське</v>
      </c>
      <c r="G212" s="8" t="str">
        <f>'РФ і ОЛ'!I51</f>
        <v>ВСР</v>
      </c>
      <c r="H212" s="8">
        <f>'РФ і ОЛ'!J51</f>
        <v>25</v>
      </c>
      <c r="I212" s="8">
        <f>'РФ і ОЛ'!K51</f>
        <v>6</v>
      </c>
      <c r="J212" s="76">
        <f>'РФ і ОЛ'!L51</f>
        <v>2.9</v>
      </c>
      <c r="K212" s="8" t="str">
        <f>'РФ і ОЛ'!G51</f>
        <v>Яз</v>
      </c>
      <c r="L212" s="11">
        <f>'РФ і ОЛ'!M51</f>
        <v>3</v>
      </c>
      <c r="M212" s="11">
        <f>'РФ і ОЛ'!N51</f>
        <v>73</v>
      </c>
      <c r="N212" s="42"/>
      <c r="O212" s="14">
        <f t="shared" si="7"/>
        <v>76</v>
      </c>
      <c r="P212" s="10">
        <f>'РФ і ОЛ'!P51</f>
        <v>5</v>
      </c>
      <c r="Q212" s="11">
        <f t="shared" si="8"/>
        <v>81</v>
      </c>
      <c r="R212" s="87">
        <f t="shared" si="9"/>
        <v>76</v>
      </c>
      <c r="S212" s="41"/>
      <c r="T212" s="41"/>
      <c r="U212" s="41"/>
      <c r="V212" s="41"/>
      <c r="W212" s="40"/>
      <c r="X212" s="40"/>
      <c r="Y212" s="86" t="s">
        <v>203</v>
      </c>
    </row>
    <row r="213" spans="2:25">
      <c r="B213" s="63" t="s">
        <v>28</v>
      </c>
      <c r="C213" s="33" t="str">
        <f>'РФ і ОЛ'!A52</f>
        <v>013752</v>
      </c>
      <c r="D213" s="73" t="str">
        <f>'РФ і ОЛ'!B52</f>
        <v>11.08.21</v>
      </c>
      <c r="E213" s="7" t="s">
        <v>97</v>
      </c>
      <c r="F213" s="8" t="str">
        <f>'РФ і ОЛ'!C52</f>
        <v>Лисичівське</v>
      </c>
      <c r="G213" s="8" t="str">
        <f>'РФ і ОЛ'!I52</f>
        <v>ВСР</v>
      </c>
      <c r="H213" s="8">
        <f>'РФ і ОЛ'!J52</f>
        <v>27</v>
      </c>
      <c r="I213" s="8" t="str">
        <f>'РФ і ОЛ'!K52</f>
        <v>1.2</v>
      </c>
      <c r="J213" s="76">
        <f>'РФ і ОЛ'!L52</f>
        <v>1.4</v>
      </c>
      <c r="K213" s="8" t="str">
        <f>'РФ і ОЛ'!G52</f>
        <v>Яз</v>
      </c>
      <c r="L213" s="11">
        <f>'РФ і ОЛ'!M52</f>
        <v>0</v>
      </c>
      <c r="M213" s="11">
        <f>'РФ і ОЛ'!N52</f>
        <v>114</v>
      </c>
      <c r="N213" s="42"/>
      <c r="O213" s="14">
        <f t="shared" si="7"/>
        <v>114</v>
      </c>
      <c r="P213" s="10">
        <f>'РФ і ОЛ'!P52</f>
        <v>9</v>
      </c>
      <c r="Q213" s="11">
        <f t="shared" si="8"/>
        <v>123</v>
      </c>
      <c r="R213" s="87">
        <f t="shared" si="9"/>
        <v>114</v>
      </c>
      <c r="S213" s="41"/>
      <c r="T213" s="41"/>
      <c r="U213" s="41"/>
      <c r="V213" s="41"/>
      <c r="W213" s="40"/>
      <c r="X213" s="40"/>
      <c r="Y213" s="86" t="s">
        <v>203</v>
      </c>
    </row>
    <row r="214" spans="2:25">
      <c r="B214" s="63" t="s">
        <v>28</v>
      </c>
      <c r="C214" s="33" t="str">
        <f>'РФ і ОЛ'!A53</f>
        <v>013760</v>
      </c>
      <c r="D214" s="73" t="str">
        <f>'РФ і ОЛ'!B53</f>
        <v>27.08.21</v>
      </c>
      <c r="E214" s="7" t="s">
        <v>97</v>
      </c>
      <c r="F214" s="8" t="str">
        <f>'РФ і ОЛ'!C53</f>
        <v>Лисичівське</v>
      </c>
      <c r="G214" s="8" t="str">
        <f>'РФ і ОЛ'!I53</f>
        <v>ВСР</v>
      </c>
      <c r="H214" s="8">
        <f>'РФ і ОЛ'!J53</f>
        <v>29</v>
      </c>
      <c r="I214" s="8" t="str">
        <f>'РФ і ОЛ'!K53</f>
        <v>18.1</v>
      </c>
      <c r="J214" s="76">
        <f>'РФ і ОЛ'!L53</f>
        <v>4.7</v>
      </c>
      <c r="K214" s="8" t="str">
        <f>'РФ і ОЛ'!G53</f>
        <v>Ялє</v>
      </c>
      <c r="L214" s="11">
        <f>'РФ і ОЛ'!M53</f>
        <v>85</v>
      </c>
      <c r="M214" s="11">
        <f>'РФ і ОЛ'!N53</f>
        <v>120</v>
      </c>
      <c r="N214" s="42"/>
      <c r="O214" s="14">
        <f t="shared" si="7"/>
        <v>205</v>
      </c>
      <c r="P214" s="10">
        <f>'РФ і ОЛ'!P53</f>
        <v>37</v>
      </c>
      <c r="Q214" s="11">
        <f t="shared" si="8"/>
        <v>242</v>
      </c>
      <c r="R214" s="87">
        <f t="shared" si="9"/>
        <v>205</v>
      </c>
      <c r="S214" s="41"/>
      <c r="T214" s="41"/>
      <c r="U214" s="41"/>
      <c r="V214" s="41"/>
      <c r="W214" s="40"/>
      <c r="X214" s="40"/>
      <c r="Y214" s="86" t="s">
        <v>203</v>
      </c>
    </row>
    <row r="215" spans="2:25">
      <c r="B215" s="63" t="s">
        <v>28</v>
      </c>
      <c r="C215" s="33" t="str">
        <f>'РФ і ОЛ'!A54</f>
        <v>013760</v>
      </c>
      <c r="D215" s="73" t="str">
        <f>'РФ і ОЛ'!B54</f>
        <v>27.08.21</v>
      </c>
      <c r="E215" s="7" t="s">
        <v>97</v>
      </c>
      <c r="F215" s="8" t="str">
        <f>'РФ і ОЛ'!C54</f>
        <v>Лисичівське</v>
      </c>
      <c r="G215" s="8" t="str">
        <f>'РФ і ОЛ'!I54</f>
        <v>ВСР</v>
      </c>
      <c r="H215" s="8">
        <f>'РФ і ОЛ'!J54</f>
        <v>27</v>
      </c>
      <c r="I215" s="8" t="str">
        <f>'РФ і ОЛ'!K54</f>
        <v>55.2</v>
      </c>
      <c r="J215" s="76">
        <f>'РФ і ОЛ'!L54</f>
        <v>0.7</v>
      </c>
      <c r="K215" s="8" t="str">
        <f>'РФ і ОЛ'!G54</f>
        <v>Ялє</v>
      </c>
      <c r="L215" s="11">
        <f>'РФ і ОЛ'!M54</f>
        <v>37</v>
      </c>
      <c r="M215" s="11">
        <f>'РФ і ОЛ'!N54</f>
        <v>64</v>
      </c>
      <c r="N215" s="42"/>
      <c r="O215" s="14">
        <f t="shared" si="7"/>
        <v>101</v>
      </c>
      <c r="P215" s="10">
        <f>'РФ і ОЛ'!P54</f>
        <v>14</v>
      </c>
      <c r="Q215" s="11">
        <f t="shared" si="8"/>
        <v>115</v>
      </c>
      <c r="R215" s="87">
        <f t="shared" si="9"/>
        <v>101</v>
      </c>
      <c r="S215" s="41"/>
      <c r="T215" s="41"/>
      <c r="U215" s="41"/>
      <c r="V215" s="41"/>
      <c r="W215" s="40"/>
      <c r="X215" s="40"/>
      <c r="Y215" s="86" t="s">
        <v>203</v>
      </c>
    </row>
    <row r="216" spans="2:25">
      <c r="B216" s="63" t="s">
        <v>28</v>
      </c>
      <c r="C216" s="33" t="str">
        <f>'РФ і ОЛ'!A55</f>
        <v>013739</v>
      </c>
      <c r="D216" s="73" t="str">
        <f>'РФ і ОЛ'!B55</f>
        <v>12.07.21</v>
      </c>
      <c r="E216" s="7" t="s">
        <v>97</v>
      </c>
      <c r="F216" s="8" t="str">
        <f>'РФ і ОЛ'!C55</f>
        <v>Великодільське</v>
      </c>
      <c r="G216" s="8" t="str">
        <f>'РФ і ОЛ'!I55</f>
        <v>ССР</v>
      </c>
      <c r="H216" s="8">
        <f>'РФ і ОЛ'!J55</f>
        <v>11</v>
      </c>
      <c r="I216" s="8" t="str">
        <f>'РФ і ОЛ'!K55</f>
        <v>41.2</v>
      </c>
      <c r="J216" s="76">
        <f>'РФ і ОЛ'!L55</f>
        <v>1</v>
      </c>
      <c r="K216" s="8" t="str">
        <f>'РФ і ОЛ'!G55</f>
        <v>Ялє</v>
      </c>
      <c r="L216" s="11">
        <f>'РФ і ОЛ'!M55</f>
        <v>37</v>
      </c>
      <c r="M216" s="11">
        <f>'РФ і ОЛ'!N55</f>
        <v>75</v>
      </c>
      <c r="N216" s="42"/>
      <c r="O216" s="14">
        <f t="shared" si="7"/>
        <v>112</v>
      </c>
      <c r="P216" s="10">
        <f>'РФ і ОЛ'!P55</f>
        <v>19</v>
      </c>
      <c r="Q216" s="11">
        <f t="shared" si="8"/>
        <v>131</v>
      </c>
      <c r="R216" s="87">
        <f t="shared" si="9"/>
        <v>112</v>
      </c>
      <c r="S216" s="41"/>
      <c r="T216" s="41"/>
      <c r="U216" s="41"/>
      <c r="V216" s="41"/>
      <c r="W216" s="40"/>
      <c r="X216" s="40"/>
      <c r="Y216" s="86" t="s">
        <v>206</v>
      </c>
    </row>
    <row r="217" spans="2:25">
      <c r="B217" s="63" t="s">
        <v>28</v>
      </c>
      <c r="C217" s="33" t="str">
        <f>'РФ і ОЛ'!A56</f>
        <v>013739</v>
      </c>
      <c r="D217" s="73" t="str">
        <f>'РФ і ОЛ'!B56</f>
        <v>12.07.21</v>
      </c>
      <c r="E217" s="7" t="s">
        <v>97</v>
      </c>
      <c r="F217" s="8" t="str">
        <f>'РФ і ОЛ'!C56</f>
        <v>Великодільське</v>
      </c>
      <c r="G217" s="8" t="str">
        <f>'РФ і ОЛ'!I56</f>
        <v>ССР</v>
      </c>
      <c r="H217" s="8">
        <f>'РФ і ОЛ'!J56</f>
        <v>11</v>
      </c>
      <c r="I217" s="8" t="str">
        <f>'РФ і ОЛ'!K56</f>
        <v>43.2</v>
      </c>
      <c r="J217" s="76">
        <f>'РФ і ОЛ'!L56</f>
        <v>0.7</v>
      </c>
      <c r="K217" s="8" t="str">
        <f>'РФ і ОЛ'!G56</f>
        <v>Ялє</v>
      </c>
      <c r="L217" s="11">
        <f>'РФ і ОЛ'!M56</f>
        <v>63</v>
      </c>
      <c r="M217" s="11">
        <f>'РФ і ОЛ'!N56</f>
        <v>72</v>
      </c>
      <c r="N217" s="42"/>
      <c r="O217" s="14">
        <f t="shared" si="7"/>
        <v>135</v>
      </c>
      <c r="P217" s="10">
        <f>'РФ і ОЛ'!P56</f>
        <v>23</v>
      </c>
      <c r="Q217" s="11">
        <f t="shared" si="8"/>
        <v>158</v>
      </c>
      <c r="R217" s="87">
        <f t="shared" si="9"/>
        <v>135</v>
      </c>
      <c r="S217" s="41"/>
      <c r="T217" s="41"/>
      <c r="U217" s="41"/>
      <c r="V217" s="41"/>
      <c r="W217" s="40"/>
      <c r="X217" s="40"/>
      <c r="Y217" s="86" t="s">
        <v>206</v>
      </c>
    </row>
    <row r="218" spans="2:25">
      <c r="B218" s="64" t="s">
        <v>28</v>
      </c>
      <c r="C218" s="33" t="str">
        <f>'РФ і ОЛ'!A57</f>
        <v>013739</v>
      </c>
      <c r="D218" s="73" t="str">
        <f>'РФ і ОЛ'!B57</f>
        <v>12.07.21</v>
      </c>
      <c r="E218" s="7" t="s">
        <v>97</v>
      </c>
      <c r="F218" s="8" t="str">
        <f>'РФ і ОЛ'!C57</f>
        <v>Великодільське</v>
      </c>
      <c r="G218" s="8" t="str">
        <f>'РФ і ОЛ'!I57</f>
        <v>ССР</v>
      </c>
      <c r="H218" s="8">
        <f>'РФ і ОЛ'!J57</f>
        <v>25</v>
      </c>
      <c r="I218" s="8" t="str">
        <f>'РФ і ОЛ'!K57</f>
        <v>6.2</v>
      </c>
      <c r="J218" s="76">
        <f>'РФ і ОЛ'!L57</f>
        <v>1</v>
      </c>
      <c r="K218" s="8" t="str">
        <f>'РФ і ОЛ'!G57</f>
        <v>Ялє</v>
      </c>
      <c r="L218" s="11">
        <f>'РФ і ОЛ'!M57</f>
        <v>84</v>
      </c>
      <c r="M218" s="11">
        <f>'РФ і ОЛ'!N57</f>
        <v>112</v>
      </c>
      <c r="N218" s="42"/>
      <c r="O218" s="14">
        <f t="shared" si="7"/>
        <v>196</v>
      </c>
      <c r="P218" s="10">
        <f>'РФ і ОЛ'!P57</f>
        <v>33</v>
      </c>
      <c r="Q218" s="11">
        <f t="shared" si="8"/>
        <v>229</v>
      </c>
      <c r="R218" s="87">
        <f t="shared" si="9"/>
        <v>196</v>
      </c>
      <c r="S218" s="41"/>
      <c r="T218" s="41"/>
      <c r="U218" s="41"/>
      <c r="V218" s="41"/>
      <c r="W218" s="40"/>
      <c r="X218" s="40"/>
      <c r="Y218" s="86" t="s">
        <v>206</v>
      </c>
    </row>
    <row r="219" spans="2:25">
      <c r="B219" s="64" t="s">
        <v>28</v>
      </c>
      <c r="C219" s="33" t="str">
        <f>'РФ і ОЛ'!A58</f>
        <v>013739</v>
      </c>
      <c r="D219" s="73" t="str">
        <f>'РФ і ОЛ'!B58</f>
        <v>12.07.21</v>
      </c>
      <c r="E219" s="7" t="s">
        <v>97</v>
      </c>
      <c r="F219" s="8" t="str">
        <f>'РФ і ОЛ'!C58</f>
        <v>Великодільське</v>
      </c>
      <c r="G219" s="8" t="str">
        <f>'РФ і ОЛ'!I58</f>
        <v>ССР</v>
      </c>
      <c r="H219" s="8">
        <f>'РФ і ОЛ'!J58</f>
        <v>25</v>
      </c>
      <c r="I219" s="8" t="str">
        <f>'РФ і ОЛ'!K58</f>
        <v>32.1</v>
      </c>
      <c r="J219" s="76">
        <f>'РФ і ОЛ'!L58</f>
        <v>1</v>
      </c>
      <c r="K219" s="8" t="str">
        <f>'РФ і ОЛ'!G58</f>
        <v>Ялє</v>
      </c>
      <c r="L219" s="11">
        <f>'РФ і ОЛ'!M58</f>
        <v>31</v>
      </c>
      <c r="M219" s="11">
        <f>'РФ і ОЛ'!N58</f>
        <v>88</v>
      </c>
      <c r="N219" s="42"/>
      <c r="O219" s="14">
        <f t="shared" si="7"/>
        <v>119</v>
      </c>
      <c r="P219" s="10">
        <f>'РФ і ОЛ'!P58</f>
        <v>17</v>
      </c>
      <c r="Q219" s="11">
        <f t="shared" si="8"/>
        <v>136</v>
      </c>
      <c r="R219" s="87">
        <f t="shared" si="9"/>
        <v>119</v>
      </c>
      <c r="S219" s="41"/>
      <c r="T219" s="41"/>
      <c r="U219" s="41"/>
      <c r="V219" s="41"/>
      <c r="W219" s="40"/>
      <c r="X219" s="40"/>
      <c r="Y219" s="86" t="s">
        <v>206</v>
      </c>
    </row>
    <row r="220" spans="2:25">
      <c r="B220" s="64" t="s">
        <v>28</v>
      </c>
      <c r="C220" s="33" t="str">
        <f>'РФ і ОЛ'!A59</f>
        <v>013759</v>
      </c>
      <c r="D220" s="73" t="str">
        <f>'РФ і ОЛ'!B59</f>
        <v>25.08.21</v>
      </c>
      <c r="E220" s="7" t="s">
        <v>97</v>
      </c>
      <c r="F220" s="8" t="str">
        <f>'РФ і ОЛ'!C59</f>
        <v>Великодільське</v>
      </c>
      <c r="G220" s="8" t="str">
        <f>'РФ і ОЛ'!I59</f>
        <v>ССР</v>
      </c>
      <c r="H220" s="8">
        <f>'РФ і ОЛ'!J59</f>
        <v>11</v>
      </c>
      <c r="I220" s="8" t="str">
        <f>'РФ і ОЛ'!K59</f>
        <v>41.1</v>
      </c>
      <c r="J220" s="76">
        <f>'РФ і ОЛ'!L59</f>
        <v>1</v>
      </c>
      <c r="K220" s="8" t="str">
        <f>'РФ і ОЛ'!G59</f>
        <v>Ялє</v>
      </c>
      <c r="L220" s="11">
        <f>'РФ і ОЛ'!M59</f>
        <v>29</v>
      </c>
      <c r="M220" s="11">
        <f>'РФ і ОЛ'!N59</f>
        <v>100</v>
      </c>
      <c r="N220" s="42"/>
      <c r="O220" s="14">
        <f t="shared" si="7"/>
        <v>129</v>
      </c>
      <c r="P220" s="10">
        <f>'РФ і ОЛ'!P59</f>
        <v>17</v>
      </c>
      <c r="Q220" s="11">
        <f t="shared" si="8"/>
        <v>146</v>
      </c>
      <c r="R220" s="87">
        <f t="shared" si="9"/>
        <v>129</v>
      </c>
      <c r="S220" s="41"/>
      <c r="T220" s="41"/>
      <c r="U220" s="41"/>
      <c r="V220" s="41"/>
      <c r="W220" s="40"/>
      <c r="X220" s="40"/>
      <c r="Y220" s="86" t="s">
        <v>206</v>
      </c>
    </row>
    <row r="221" spans="2:25">
      <c r="B221" s="64" t="s">
        <v>28</v>
      </c>
      <c r="C221" s="33" t="str">
        <f>'РФ і ОЛ'!A60</f>
        <v>013741</v>
      </c>
      <c r="D221" s="73" t="str">
        <f>'РФ і ОЛ'!B60</f>
        <v>20.07.21</v>
      </c>
      <c r="E221" s="7" t="s">
        <v>97</v>
      </c>
      <c r="F221" s="8" t="str">
        <f>'РФ і ОЛ'!C60</f>
        <v>Річанське</v>
      </c>
      <c r="G221" s="8" t="str">
        <f>'РФ і ОЛ'!I60</f>
        <v>ССР</v>
      </c>
      <c r="H221" s="8">
        <f>'РФ і ОЛ'!J60</f>
        <v>4</v>
      </c>
      <c r="I221" s="8" t="str">
        <f>'РФ і ОЛ'!K60</f>
        <v>27.2</v>
      </c>
      <c r="J221" s="76">
        <f>'РФ і ОЛ'!L60</f>
        <v>0.5</v>
      </c>
      <c r="K221" s="8" t="str">
        <f>'РФ і ОЛ'!G60</f>
        <v>Ялє</v>
      </c>
      <c r="L221" s="11">
        <f>'РФ і ОЛ'!M60</f>
        <v>14</v>
      </c>
      <c r="M221" s="11">
        <f>'РФ і ОЛ'!N60</f>
        <v>105</v>
      </c>
      <c r="N221" s="42"/>
      <c r="O221" s="14">
        <f t="shared" si="7"/>
        <v>119</v>
      </c>
      <c r="P221" s="10">
        <f>'РФ і ОЛ'!P60</f>
        <v>17</v>
      </c>
      <c r="Q221" s="11">
        <f t="shared" si="8"/>
        <v>136</v>
      </c>
      <c r="R221" s="87">
        <f t="shared" si="9"/>
        <v>119</v>
      </c>
      <c r="S221" s="41"/>
      <c r="T221" s="41"/>
      <c r="U221" s="41"/>
      <c r="V221" s="41"/>
      <c r="W221" s="40"/>
      <c r="X221" s="40"/>
      <c r="Y221" s="87" t="s">
        <v>204</v>
      </c>
    </row>
    <row r="222" spans="2:25">
      <c r="B222" s="64" t="s">
        <v>28</v>
      </c>
      <c r="C222" s="33" t="str">
        <f>'РФ і ОЛ'!A61</f>
        <v>013741</v>
      </c>
      <c r="D222" s="73" t="str">
        <f>'РФ і ОЛ'!B61</f>
        <v>20.07.21</v>
      </c>
      <c r="E222" s="7" t="s">
        <v>97</v>
      </c>
      <c r="F222" s="8" t="str">
        <f>'РФ і ОЛ'!C61</f>
        <v>Річанське</v>
      </c>
      <c r="G222" s="8" t="str">
        <f>'РФ і ОЛ'!I61</f>
        <v>ССР</v>
      </c>
      <c r="H222" s="8">
        <f>'РФ і ОЛ'!J61</f>
        <v>1</v>
      </c>
      <c r="I222" s="8" t="str">
        <f>'РФ і ОЛ'!K61</f>
        <v>1.8</v>
      </c>
      <c r="J222" s="76">
        <f>'РФ і ОЛ'!L61</f>
        <v>0.9</v>
      </c>
      <c r="K222" s="8" t="str">
        <f>'РФ і ОЛ'!G61</f>
        <v>Ялє</v>
      </c>
      <c r="L222" s="11">
        <f>'РФ і ОЛ'!M61</f>
        <v>29</v>
      </c>
      <c r="M222" s="11">
        <f>'РФ і ОЛ'!N61</f>
        <v>85</v>
      </c>
      <c r="N222" s="42"/>
      <c r="O222" s="14">
        <f t="shared" si="7"/>
        <v>114</v>
      </c>
      <c r="P222" s="10">
        <f>'РФ і ОЛ'!P61</f>
        <v>14</v>
      </c>
      <c r="Q222" s="11">
        <f t="shared" si="8"/>
        <v>128</v>
      </c>
      <c r="R222" s="87">
        <f t="shared" si="9"/>
        <v>114</v>
      </c>
      <c r="S222" s="41"/>
      <c r="T222" s="41"/>
      <c r="U222" s="41"/>
      <c r="V222" s="41"/>
      <c r="W222" s="40"/>
      <c r="X222" s="40"/>
      <c r="Y222" s="87" t="s">
        <v>204</v>
      </c>
    </row>
    <row r="223" spans="2:25">
      <c r="B223" s="64" t="s">
        <v>28</v>
      </c>
      <c r="C223" s="33" t="str">
        <f>'РФ і ОЛ'!A62</f>
        <v>013741</v>
      </c>
      <c r="D223" s="73" t="str">
        <f>'РФ і ОЛ'!B62</f>
        <v>20.07.21</v>
      </c>
      <c r="E223" s="7" t="s">
        <v>97</v>
      </c>
      <c r="F223" s="8" t="str">
        <f>'РФ і ОЛ'!C62</f>
        <v>Річанське</v>
      </c>
      <c r="G223" s="8" t="str">
        <f>'РФ і ОЛ'!I62</f>
        <v>ССР</v>
      </c>
      <c r="H223" s="8">
        <f>'РФ і ОЛ'!J62</f>
        <v>1</v>
      </c>
      <c r="I223" s="8" t="str">
        <f>'РФ і ОЛ'!K62</f>
        <v>1.9</v>
      </c>
      <c r="J223" s="76">
        <f>'РФ і ОЛ'!L62</f>
        <v>0.3</v>
      </c>
      <c r="K223" s="8" t="str">
        <f>'РФ і ОЛ'!G62</f>
        <v>Ялє</v>
      </c>
      <c r="L223" s="11">
        <f>'РФ і ОЛ'!M62</f>
        <v>11</v>
      </c>
      <c r="M223" s="11">
        <f>'РФ і ОЛ'!N62</f>
        <v>42</v>
      </c>
      <c r="N223" s="42"/>
      <c r="O223" s="14">
        <f t="shared" si="7"/>
        <v>53</v>
      </c>
      <c r="P223" s="10">
        <f>'РФ і ОЛ'!P62</f>
        <v>7</v>
      </c>
      <c r="Q223" s="11">
        <f t="shared" si="8"/>
        <v>60</v>
      </c>
      <c r="R223" s="87">
        <f t="shared" si="9"/>
        <v>53</v>
      </c>
      <c r="S223" s="41"/>
      <c r="T223" s="41"/>
      <c r="U223" s="41"/>
      <c r="V223" s="41"/>
      <c r="W223" s="40"/>
      <c r="X223" s="40"/>
      <c r="Y223" s="87" t="s">
        <v>204</v>
      </c>
    </row>
    <row r="224" spans="2:25">
      <c r="B224" s="64" t="s">
        <v>28</v>
      </c>
      <c r="C224" s="33" t="str">
        <f>'РФ і ОЛ'!A63</f>
        <v>013755</v>
      </c>
      <c r="D224" s="73">
        <f>'РФ і ОЛ'!B63</f>
        <v>44426</v>
      </c>
      <c r="E224" s="7" t="s">
        <v>97</v>
      </c>
      <c r="F224" s="8" t="str">
        <f>'РФ і ОЛ'!C63</f>
        <v>Білківське</v>
      </c>
      <c r="G224" s="8" t="str">
        <f>'РФ і ОЛ'!I63</f>
        <v>Рубка небезп.дер.</v>
      </c>
      <c r="H224" s="8">
        <f>'РФ і ОЛ'!J63</f>
        <v>4</v>
      </c>
      <c r="I224" s="8" t="str">
        <f>'РФ і ОЛ'!K63</f>
        <v>11.5</v>
      </c>
      <c r="J224" s="76">
        <f>'РФ і ОЛ'!L63</f>
        <v>0.2</v>
      </c>
      <c r="K224" s="8" t="str">
        <f>'РФ і ОЛ'!G63</f>
        <v>Бкл</v>
      </c>
      <c r="L224" s="11">
        <f>'РФ і ОЛ'!M63</f>
        <v>1</v>
      </c>
      <c r="M224" s="11">
        <f>'РФ і ОЛ'!N63</f>
        <v>18</v>
      </c>
      <c r="N224" s="42"/>
      <c r="O224" s="14">
        <f t="shared" si="7"/>
        <v>19</v>
      </c>
      <c r="P224" s="10">
        <f>'РФ і ОЛ'!P63</f>
        <v>2</v>
      </c>
      <c r="Q224" s="11">
        <f t="shared" si="8"/>
        <v>21</v>
      </c>
      <c r="R224" s="87">
        <f t="shared" si="9"/>
        <v>19</v>
      </c>
      <c r="S224" s="41"/>
      <c r="T224" s="41"/>
      <c r="U224" s="41"/>
      <c r="V224" s="41"/>
      <c r="W224" s="40"/>
      <c r="X224" s="40"/>
      <c r="Y224" s="86" t="s">
        <v>205</v>
      </c>
    </row>
    <row r="225" spans="2:25">
      <c r="B225" s="64" t="s">
        <v>28</v>
      </c>
      <c r="C225" s="33" t="str">
        <f>'РФ і ОЛ'!A64</f>
        <v>013755</v>
      </c>
      <c r="D225" s="73">
        <f>'РФ і ОЛ'!B64</f>
        <v>44426</v>
      </c>
      <c r="E225" s="7" t="s">
        <v>97</v>
      </c>
      <c r="F225" s="8" t="str">
        <f>'РФ і ОЛ'!C64</f>
        <v>Білківське</v>
      </c>
      <c r="G225" s="8" t="str">
        <f>'РФ і ОЛ'!I64</f>
        <v>Рубка небезп.дер.</v>
      </c>
      <c r="H225" s="8">
        <f>'РФ і ОЛ'!J64</f>
        <v>9</v>
      </c>
      <c r="I225" s="8" t="str">
        <f>'РФ і ОЛ'!K64</f>
        <v>2.7</v>
      </c>
      <c r="J225" s="76">
        <f>'РФ і ОЛ'!L64</f>
        <v>0.1</v>
      </c>
      <c r="K225" s="8" t="str">
        <f>'РФ і ОЛ'!G64</f>
        <v>Бкл</v>
      </c>
      <c r="L225" s="11">
        <f>'РФ і ОЛ'!M64</f>
        <v>0</v>
      </c>
      <c r="M225" s="11">
        <f>'РФ і ОЛ'!N64</f>
        <v>3</v>
      </c>
      <c r="N225" s="42"/>
      <c r="O225" s="14">
        <f t="shared" si="7"/>
        <v>3</v>
      </c>
      <c r="P225" s="10">
        <f>'РФ і ОЛ'!P64</f>
        <v>0</v>
      </c>
      <c r="Q225" s="11">
        <f t="shared" si="8"/>
        <v>3</v>
      </c>
      <c r="R225" s="87">
        <f t="shared" si="9"/>
        <v>3</v>
      </c>
      <c r="S225" s="41"/>
      <c r="T225" s="41"/>
      <c r="U225" s="41"/>
      <c r="V225" s="41"/>
      <c r="W225" s="40"/>
      <c r="X225" s="40"/>
      <c r="Y225" s="86" t="s">
        <v>205</v>
      </c>
    </row>
    <row r="226" spans="2:25">
      <c r="B226" s="64" t="s">
        <v>28</v>
      </c>
      <c r="C226" s="33" t="str">
        <f>'РФ і ОЛ'!A65</f>
        <v>013755</v>
      </c>
      <c r="D226" s="73">
        <f>'РФ і ОЛ'!B65</f>
        <v>44426</v>
      </c>
      <c r="E226" s="7" t="s">
        <v>97</v>
      </c>
      <c r="F226" s="8" t="str">
        <f>'РФ і ОЛ'!C65</f>
        <v>Білківське</v>
      </c>
      <c r="G226" s="8" t="str">
        <f>'РФ і ОЛ'!I65</f>
        <v>Рубка небезп.дер.</v>
      </c>
      <c r="H226" s="8">
        <f>'РФ і ОЛ'!J65</f>
        <v>5</v>
      </c>
      <c r="I226" s="8" t="str">
        <f>'РФ і ОЛ'!K65</f>
        <v>21</v>
      </c>
      <c r="J226" s="76">
        <f>'РФ і ОЛ'!L65</f>
        <v>0.4</v>
      </c>
      <c r="K226" s="8" t="str">
        <f>'РФ і ОЛ'!G65</f>
        <v>Бкл</v>
      </c>
      <c r="L226" s="11">
        <f>'РФ і ОЛ'!M65</f>
        <v>0</v>
      </c>
      <c r="M226" s="11">
        <f>'РФ і ОЛ'!N65</f>
        <v>17</v>
      </c>
      <c r="N226" s="42"/>
      <c r="O226" s="14">
        <f t="shared" si="7"/>
        <v>17</v>
      </c>
      <c r="P226" s="10">
        <f>'РФ і ОЛ'!P65</f>
        <v>1</v>
      </c>
      <c r="Q226" s="11">
        <f t="shared" si="8"/>
        <v>18</v>
      </c>
      <c r="R226" s="87">
        <f t="shared" si="9"/>
        <v>17</v>
      </c>
      <c r="S226" s="41"/>
      <c r="T226" s="41"/>
      <c r="U226" s="41"/>
      <c r="V226" s="41"/>
      <c r="W226" s="40"/>
      <c r="X226" s="40"/>
      <c r="Y226" s="86" t="s">
        <v>205</v>
      </c>
    </row>
    <row r="227" spans="2:25">
      <c r="B227" s="64" t="s">
        <v>28</v>
      </c>
      <c r="C227" s="33" t="str">
        <f>'РФ і ОЛ'!A66</f>
        <v>013755</v>
      </c>
      <c r="D227" s="73">
        <f>'РФ і ОЛ'!B66</f>
        <v>44426</v>
      </c>
      <c r="E227" s="7" t="s">
        <v>97</v>
      </c>
      <c r="F227" s="8" t="str">
        <f>'РФ і ОЛ'!C66</f>
        <v>Білківське</v>
      </c>
      <c r="G227" s="8" t="str">
        <f>'РФ і ОЛ'!I66</f>
        <v>Рубка небезп.дер.</v>
      </c>
      <c r="H227" s="8">
        <f>'РФ і ОЛ'!J66</f>
        <v>6</v>
      </c>
      <c r="I227" s="8" t="str">
        <f>'РФ і ОЛ'!K66</f>
        <v>3</v>
      </c>
      <c r="J227" s="76">
        <f>'РФ і ОЛ'!L66</f>
        <v>0.3</v>
      </c>
      <c r="K227" s="8" t="str">
        <f>'РФ і ОЛ'!G66</f>
        <v>Бкл</v>
      </c>
      <c r="L227" s="11">
        <f>'РФ і ОЛ'!M66</f>
        <v>0</v>
      </c>
      <c r="M227" s="11">
        <f>'РФ і ОЛ'!N66</f>
        <v>19</v>
      </c>
      <c r="N227" s="42"/>
      <c r="O227" s="14">
        <f t="shared" si="7"/>
        <v>19</v>
      </c>
      <c r="P227" s="10">
        <f>'РФ і ОЛ'!P66</f>
        <v>1</v>
      </c>
      <c r="Q227" s="11">
        <f t="shared" si="8"/>
        <v>20</v>
      </c>
      <c r="R227" s="87">
        <f t="shared" si="9"/>
        <v>19</v>
      </c>
      <c r="S227" s="41"/>
      <c r="T227" s="41"/>
      <c r="U227" s="41"/>
      <c r="V227" s="41"/>
      <c r="W227" s="40"/>
      <c r="X227" s="40"/>
      <c r="Y227" s="86" t="s">
        <v>205</v>
      </c>
    </row>
    <row r="228" spans="2:25">
      <c r="B228" s="64" t="s">
        <v>28</v>
      </c>
      <c r="C228" s="33" t="str">
        <f>'РФ і ОЛ'!A67</f>
        <v>013755</v>
      </c>
      <c r="D228" s="73">
        <f>'РФ і ОЛ'!B67</f>
        <v>44426</v>
      </c>
      <c r="E228" s="7" t="s">
        <v>97</v>
      </c>
      <c r="F228" s="8" t="str">
        <f>'РФ і ОЛ'!C67</f>
        <v>Білківське</v>
      </c>
      <c r="G228" s="8" t="str">
        <f>'РФ і ОЛ'!I67</f>
        <v>Рубка небезп.дер.</v>
      </c>
      <c r="H228" s="8">
        <f>'РФ і ОЛ'!J67</f>
        <v>5</v>
      </c>
      <c r="I228" s="8" t="str">
        <f>'РФ і ОЛ'!K67</f>
        <v>35</v>
      </c>
      <c r="J228" s="76">
        <f>'РФ і ОЛ'!L67</f>
        <v>0.2</v>
      </c>
      <c r="K228" s="8" t="str">
        <f>'РФ і ОЛ'!G67</f>
        <v>Бкл</v>
      </c>
      <c r="L228" s="11">
        <f>'РФ і ОЛ'!M67</f>
        <v>0</v>
      </c>
      <c r="M228" s="11">
        <f>'РФ і ОЛ'!N67</f>
        <v>6</v>
      </c>
      <c r="N228" s="42"/>
      <c r="O228" s="14">
        <f t="shared" ref="O228:O230" si="10">SUM(L228:M228)</f>
        <v>6</v>
      </c>
      <c r="P228" s="10">
        <f>'РФ і ОЛ'!P67</f>
        <v>0</v>
      </c>
      <c r="Q228" s="11">
        <f t="shared" ref="Q228:Q230" si="11">O228+P228</f>
        <v>6</v>
      </c>
      <c r="R228" s="87">
        <f t="shared" ref="R228:R230" si="12">L228+M228</f>
        <v>6</v>
      </c>
      <c r="S228" s="41"/>
      <c r="T228" s="41"/>
      <c r="U228" s="41"/>
      <c r="V228" s="41"/>
      <c r="W228" s="40"/>
      <c r="X228" s="40"/>
      <c r="Y228" s="86" t="s">
        <v>205</v>
      </c>
    </row>
    <row r="229" spans="2:25">
      <c r="B229" s="64" t="s">
        <v>28</v>
      </c>
      <c r="C229" s="33" t="str">
        <f>'РФ і ОЛ'!A68</f>
        <v>013747</v>
      </c>
      <c r="D229" s="73" t="str">
        <f>'РФ і ОЛ'!B68</f>
        <v>02.08.21</v>
      </c>
      <c r="E229" s="7" t="s">
        <v>97</v>
      </c>
      <c r="F229" s="8" t="str">
        <f>'РФ і ОЛ'!C68</f>
        <v>Лисичівське</v>
      </c>
      <c r="G229" s="8" t="str">
        <f>'РФ і ОЛ'!I68</f>
        <v>Розр. трел. волок.</v>
      </c>
      <c r="H229" s="8">
        <f>'РФ і ОЛ'!J68</f>
        <v>28</v>
      </c>
      <c r="I229" s="8" t="str">
        <f>'РФ і ОЛ'!K68</f>
        <v>45.2</v>
      </c>
      <c r="J229" s="76">
        <f>'РФ і ОЛ'!L68</f>
        <v>0.1</v>
      </c>
      <c r="K229" s="8" t="str">
        <f>'РФ і ОЛ'!G68</f>
        <v>Бкл</v>
      </c>
      <c r="L229" s="11">
        <f>'РФ і ОЛ'!M68</f>
        <v>0</v>
      </c>
      <c r="M229" s="11">
        <f>'РФ і ОЛ'!N68</f>
        <v>4</v>
      </c>
      <c r="N229" s="42"/>
      <c r="O229" s="14">
        <f t="shared" si="10"/>
        <v>4</v>
      </c>
      <c r="P229" s="10">
        <f>'РФ і ОЛ'!P68</f>
        <v>0</v>
      </c>
      <c r="Q229" s="11">
        <f t="shared" si="11"/>
        <v>4</v>
      </c>
      <c r="R229" s="87">
        <f t="shared" si="12"/>
        <v>4</v>
      </c>
      <c r="S229" s="41"/>
      <c r="T229" s="41"/>
      <c r="U229" s="41"/>
      <c r="V229" s="41"/>
      <c r="W229" s="40"/>
      <c r="X229" s="40"/>
      <c r="Y229" s="86" t="s">
        <v>203</v>
      </c>
    </row>
    <row r="230" spans="2:25">
      <c r="B230" s="64" t="s">
        <v>28</v>
      </c>
      <c r="C230" s="33" t="str">
        <f>'РФ і ОЛ'!A69</f>
        <v>013744</v>
      </c>
      <c r="D230" s="73">
        <f>'РФ і ОЛ'!B69</f>
        <v>44399</v>
      </c>
      <c r="E230" s="7" t="s">
        <v>97</v>
      </c>
      <c r="F230" s="8" t="str">
        <f>'РФ і ОЛ'!C69</f>
        <v>Лисичівське</v>
      </c>
      <c r="G230" s="8" t="str">
        <f>'РФ і ОЛ'!I69</f>
        <v>Розрубка під ЛЕП</v>
      </c>
      <c r="H230" s="8">
        <f>'РФ і ОЛ'!J69</f>
        <v>27</v>
      </c>
      <c r="I230" s="8" t="str">
        <f>'РФ і ОЛ'!K69</f>
        <v>1.1</v>
      </c>
      <c r="J230" s="76">
        <f>'РФ і ОЛ'!L69</f>
        <v>0.3</v>
      </c>
      <c r="K230" s="8" t="str">
        <f>'РФ і ОЛ'!G69</f>
        <v>Яз</v>
      </c>
      <c r="L230" s="11">
        <f>'РФ і ОЛ'!M69</f>
        <v>3</v>
      </c>
      <c r="M230" s="11">
        <f>'РФ і ОЛ'!N69</f>
        <v>62</v>
      </c>
      <c r="N230" s="42"/>
      <c r="O230" s="14">
        <f t="shared" si="10"/>
        <v>65</v>
      </c>
      <c r="P230" s="10">
        <f>'РФ і ОЛ'!P69</f>
        <v>8</v>
      </c>
      <c r="Q230" s="11">
        <f t="shared" si="11"/>
        <v>73</v>
      </c>
      <c r="R230" s="87">
        <f t="shared" si="12"/>
        <v>65</v>
      </c>
      <c r="S230" s="41"/>
      <c r="T230" s="41"/>
      <c r="U230" s="41"/>
      <c r="V230" s="41"/>
      <c r="W230" s="40"/>
      <c r="X230" s="40"/>
      <c r="Y230" s="86" t="s">
        <v>203</v>
      </c>
    </row>
    <row r="231" spans="2:25" hidden="1" outlineLevel="1">
      <c r="B231" s="64" t="s">
        <v>28</v>
      </c>
      <c r="C231" s="33"/>
      <c r="D231" s="33"/>
      <c r="E231" s="7"/>
      <c r="F231" s="8"/>
      <c r="G231" s="8"/>
      <c r="H231" s="8"/>
      <c r="I231" s="8"/>
      <c r="J231" s="76"/>
      <c r="K231" s="8"/>
      <c r="L231" s="26"/>
      <c r="M231" s="26"/>
      <c r="N231" s="42"/>
      <c r="O231" s="26">
        <v>0</v>
      </c>
      <c r="P231" s="10">
        <f>'РФ і ОЛ'!P70</f>
        <v>0</v>
      </c>
      <c r="Q231" s="11">
        <v>0</v>
      </c>
      <c r="R231" s="79">
        <v>0</v>
      </c>
      <c r="S231" s="41"/>
      <c r="T231" s="41"/>
      <c r="U231" s="41"/>
      <c r="V231" s="41"/>
      <c r="W231" s="40"/>
      <c r="X231" s="40"/>
      <c r="Y231" s="81"/>
    </row>
    <row r="232" spans="2:25" hidden="1" outlineLevel="1">
      <c r="B232" s="64" t="s">
        <v>28</v>
      </c>
      <c r="C232" s="33"/>
      <c r="D232" s="33"/>
      <c r="E232" s="7"/>
      <c r="F232" s="8"/>
      <c r="G232" s="8"/>
      <c r="H232" s="78"/>
      <c r="I232" s="8"/>
      <c r="J232" s="76"/>
      <c r="K232" s="8"/>
      <c r="L232" s="26"/>
      <c r="M232" s="26"/>
      <c r="N232" s="42"/>
      <c r="O232" s="26">
        <v>0</v>
      </c>
      <c r="P232" s="10">
        <f>'РФ і ОЛ'!P71</f>
        <v>0</v>
      </c>
      <c r="Q232" s="11">
        <v>0</v>
      </c>
      <c r="R232" s="79">
        <v>0</v>
      </c>
      <c r="S232" s="41"/>
      <c r="T232" s="41"/>
      <c r="U232" s="41"/>
      <c r="V232" s="41"/>
      <c r="W232" s="40"/>
      <c r="X232" s="40"/>
      <c r="Y232" s="81"/>
    </row>
    <row r="233" spans="2:25" hidden="1" outlineLevel="1">
      <c r="B233" s="64" t="s">
        <v>28</v>
      </c>
      <c r="C233" s="33"/>
      <c r="D233" s="33"/>
      <c r="E233" s="7"/>
      <c r="F233" s="8"/>
      <c r="G233" s="77"/>
      <c r="H233" s="78"/>
      <c r="I233" s="8"/>
      <c r="J233" s="25"/>
      <c r="K233" s="8">
        <v>0</v>
      </c>
      <c r="L233" s="26"/>
      <c r="M233" s="26"/>
      <c r="N233" s="42"/>
      <c r="O233" s="26">
        <v>0</v>
      </c>
      <c r="P233" s="10">
        <f>'РФ і ОЛ'!P72</f>
        <v>0</v>
      </c>
      <c r="Q233" s="11">
        <v>0</v>
      </c>
      <c r="R233" s="79">
        <v>0</v>
      </c>
      <c r="S233" s="41"/>
      <c r="T233" s="41"/>
      <c r="U233" s="41"/>
      <c r="V233" s="41"/>
      <c r="W233" s="40"/>
      <c r="X233" s="40"/>
      <c r="Y233" s="81"/>
    </row>
    <row r="234" spans="2:25" hidden="1" outlineLevel="1">
      <c r="B234" s="64" t="s">
        <v>28</v>
      </c>
      <c r="C234" s="33"/>
      <c r="D234" s="80"/>
      <c r="E234" s="7"/>
      <c r="F234" s="8"/>
      <c r="G234" s="77"/>
      <c r="H234" s="78"/>
      <c r="I234" s="8">
        <v>0</v>
      </c>
      <c r="J234" s="25"/>
      <c r="K234" s="8">
        <v>0</v>
      </c>
      <c r="L234" s="26"/>
      <c r="M234" s="26"/>
      <c r="N234" s="42"/>
      <c r="O234" s="26">
        <v>0</v>
      </c>
      <c r="P234" s="10">
        <f>'РФ і ОЛ'!P73</f>
        <v>0</v>
      </c>
      <c r="Q234" s="11">
        <v>0</v>
      </c>
      <c r="R234" s="79">
        <v>0</v>
      </c>
      <c r="S234" s="41"/>
      <c r="T234" s="41"/>
      <c r="U234" s="41"/>
      <c r="V234" s="41"/>
      <c r="W234" s="40"/>
      <c r="X234" s="40"/>
      <c r="Y234" s="81"/>
    </row>
    <row r="235" spans="2:25" hidden="1" outlineLevel="1">
      <c r="B235" s="65" t="s">
        <v>28</v>
      </c>
      <c r="C235" s="33"/>
      <c r="D235" s="80"/>
      <c r="E235" s="7"/>
      <c r="F235" s="8"/>
      <c r="G235" s="77"/>
      <c r="H235" s="78"/>
      <c r="I235" s="8">
        <v>0</v>
      </c>
      <c r="J235" s="25"/>
      <c r="K235" s="8">
        <v>0</v>
      </c>
      <c r="L235" s="26"/>
      <c r="M235" s="26"/>
      <c r="N235" s="42"/>
      <c r="O235" s="26">
        <v>0</v>
      </c>
      <c r="P235" s="10">
        <f>'РФ і ОЛ'!P74</f>
        <v>8</v>
      </c>
      <c r="Q235" s="11">
        <v>0</v>
      </c>
      <c r="R235" s="79">
        <v>0</v>
      </c>
      <c r="S235" s="41"/>
      <c r="T235" s="41"/>
      <c r="U235" s="41"/>
      <c r="V235" s="41"/>
      <c r="W235" s="40"/>
      <c r="X235" s="40"/>
      <c r="Y235" s="81"/>
    </row>
    <row r="236" spans="2:25" hidden="1" outlineLevel="1">
      <c r="B236" s="65" t="s">
        <v>28</v>
      </c>
      <c r="C236" s="33"/>
      <c r="D236" s="80"/>
      <c r="E236" s="7"/>
      <c r="F236" s="8"/>
      <c r="G236" s="77"/>
      <c r="H236" s="78"/>
      <c r="I236" s="8">
        <v>0</v>
      </c>
      <c r="J236" s="25"/>
      <c r="K236" s="8">
        <v>0</v>
      </c>
      <c r="L236" s="26"/>
      <c r="M236" s="26"/>
      <c r="N236" s="42"/>
      <c r="O236" s="26">
        <v>0</v>
      </c>
      <c r="P236" s="10">
        <f>'РФ і ОЛ'!P75</f>
        <v>0</v>
      </c>
      <c r="Q236" s="11">
        <v>0</v>
      </c>
      <c r="R236" s="79">
        <v>0</v>
      </c>
      <c r="S236" s="41"/>
      <c r="T236" s="41"/>
      <c r="U236" s="41"/>
      <c r="V236" s="41"/>
      <c r="W236" s="40"/>
      <c r="X236" s="40"/>
      <c r="Y236" s="81"/>
    </row>
    <row r="237" spans="2:25" hidden="1" outlineLevel="1">
      <c r="B237" s="65" t="s">
        <v>28</v>
      </c>
      <c r="C237" s="33"/>
      <c r="D237" s="80"/>
      <c r="E237" s="7"/>
      <c r="F237" s="77"/>
      <c r="G237" s="77"/>
      <c r="H237" s="78"/>
      <c r="I237" s="8">
        <v>0</v>
      </c>
      <c r="J237" s="25"/>
      <c r="K237" s="8">
        <v>0</v>
      </c>
      <c r="L237" s="26"/>
      <c r="M237" s="26"/>
      <c r="N237" s="42"/>
      <c r="O237" s="26">
        <v>0</v>
      </c>
      <c r="P237" s="10">
        <f>'РФ і ОЛ'!P76</f>
        <v>8</v>
      </c>
      <c r="Q237" s="11">
        <v>0</v>
      </c>
      <c r="R237" s="79">
        <v>0</v>
      </c>
      <c r="S237" s="41"/>
      <c r="T237" s="41"/>
      <c r="U237" s="41"/>
      <c r="V237" s="41"/>
      <c r="W237" s="40"/>
      <c r="X237" s="40"/>
      <c r="Y237" s="81"/>
    </row>
    <row r="238" spans="2:25" hidden="1" outlineLevel="1">
      <c r="B238" s="65" t="s">
        <v>28</v>
      </c>
      <c r="C238" s="33"/>
      <c r="D238" s="36"/>
      <c r="E238" s="7"/>
      <c r="F238" s="65"/>
      <c r="G238" s="68"/>
      <c r="H238" s="37"/>
      <c r="I238" s="8">
        <v>0</v>
      </c>
      <c r="J238" s="25"/>
      <c r="K238" s="8">
        <v>0</v>
      </c>
      <c r="L238" s="26"/>
      <c r="M238" s="26"/>
      <c r="N238" s="42"/>
      <c r="O238" s="10">
        <v>0</v>
      </c>
      <c r="P238" s="10">
        <f>'РФ і ОЛ'!P77</f>
        <v>0</v>
      </c>
      <c r="Q238" s="11">
        <v>0</v>
      </c>
      <c r="R238" s="79">
        <v>0</v>
      </c>
      <c r="S238" s="41"/>
      <c r="T238" s="41"/>
      <c r="U238" s="41"/>
      <c r="V238" s="41"/>
      <c r="W238" s="40"/>
      <c r="X238" s="40"/>
      <c r="Y238" s="81"/>
    </row>
    <row r="239" spans="2:25" hidden="1" outlineLevel="1">
      <c r="B239" s="65" t="s">
        <v>28</v>
      </c>
      <c r="C239" s="33"/>
      <c r="D239" s="36"/>
      <c r="E239" s="7"/>
      <c r="F239" s="66"/>
      <c r="G239" s="66"/>
      <c r="H239" s="37"/>
      <c r="I239" s="8">
        <v>0</v>
      </c>
      <c r="J239" s="25"/>
      <c r="K239" s="8">
        <v>0</v>
      </c>
      <c r="L239" s="26"/>
      <c r="M239" s="26"/>
      <c r="N239" s="42"/>
      <c r="O239" s="10">
        <v>0</v>
      </c>
      <c r="P239" s="10">
        <f>'РФ і ОЛ'!P78</f>
        <v>0</v>
      </c>
      <c r="Q239" s="11">
        <v>0</v>
      </c>
      <c r="R239" s="79">
        <v>0</v>
      </c>
      <c r="S239" s="41"/>
      <c r="T239" s="41"/>
      <c r="U239" s="41"/>
      <c r="V239" s="41"/>
      <c r="W239" s="40"/>
      <c r="X239" s="40"/>
      <c r="Y239" s="81"/>
    </row>
    <row r="240" spans="2:25" hidden="1" outlineLevel="1">
      <c r="B240" s="65" t="s">
        <v>28</v>
      </c>
      <c r="C240" s="33"/>
      <c r="D240" s="36"/>
      <c r="E240" s="7"/>
      <c r="F240" s="66"/>
      <c r="G240" s="66"/>
      <c r="H240" s="37"/>
      <c r="I240" s="8">
        <v>0</v>
      </c>
      <c r="J240" s="25"/>
      <c r="K240" s="8">
        <v>0</v>
      </c>
      <c r="L240" s="26"/>
      <c r="M240" s="26"/>
      <c r="N240" s="42"/>
      <c r="O240" s="10">
        <v>0</v>
      </c>
      <c r="P240" s="10">
        <f>'РФ і ОЛ'!P79</f>
        <v>0</v>
      </c>
      <c r="Q240" s="11">
        <v>0</v>
      </c>
      <c r="R240" s="79">
        <v>0</v>
      </c>
      <c r="S240" s="41"/>
      <c r="T240" s="41"/>
      <c r="U240" s="41"/>
      <c r="V240" s="41"/>
      <c r="W240" s="40"/>
      <c r="X240" s="40"/>
      <c r="Y240" s="81"/>
    </row>
    <row r="241" spans="2:25" hidden="1" outlineLevel="1">
      <c r="B241" s="65" t="s">
        <v>28</v>
      </c>
      <c r="C241" s="33"/>
      <c r="D241" s="36"/>
      <c r="E241" s="7"/>
      <c r="F241" s="66"/>
      <c r="G241" s="66"/>
      <c r="H241" s="37"/>
      <c r="I241" s="8">
        <v>0</v>
      </c>
      <c r="J241" s="25"/>
      <c r="K241" s="8">
        <v>0</v>
      </c>
      <c r="L241" s="26"/>
      <c r="M241" s="26"/>
      <c r="N241" s="42"/>
      <c r="O241" s="10">
        <v>0</v>
      </c>
      <c r="P241" s="10">
        <f>'РФ і ОЛ'!P80</f>
        <v>0</v>
      </c>
      <c r="Q241" s="11">
        <v>0</v>
      </c>
      <c r="R241" s="79">
        <v>0</v>
      </c>
      <c r="S241" s="41"/>
      <c r="T241" s="41"/>
      <c r="U241" s="41"/>
      <c r="V241" s="41"/>
      <c r="W241" s="40"/>
      <c r="X241" s="40"/>
      <c r="Y241" s="81"/>
    </row>
    <row r="242" spans="2:25" hidden="1" outlineLevel="1">
      <c r="B242" s="65" t="s">
        <v>28</v>
      </c>
      <c r="C242" s="33"/>
      <c r="D242" s="36"/>
      <c r="E242" s="7"/>
      <c r="F242" s="66"/>
      <c r="G242" s="66"/>
      <c r="H242" s="37"/>
      <c r="I242" s="8">
        <v>0</v>
      </c>
      <c r="J242" s="25"/>
      <c r="K242" s="8">
        <v>0</v>
      </c>
      <c r="L242" s="26"/>
      <c r="M242" s="26"/>
      <c r="N242" s="42"/>
      <c r="O242" s="10">
        <v>0</v>
      </c>
      <c r="P242" s="10">
        <f>'РФ і ОЛ'!P81</f>
        <v>0</v>
      </c>
      <c r="Q242" s="11">
        <v>0</v>
      </c>
      <c r="R242" s="79">
        <v>0</v>
      </c>
      <c r="S242" s="41"/>
      <c r="T242" s="41"/>
      <c r="U242" s="41"/>
      <c r="V242" s="41"/>
      <c r="W242" s="40"/>
      <c r="X242" s="40"/>
      <c r="Y242" s="81"/>
    </row>
    <row r="243" spans="2:25" hidden="1" outlineLevel="1">
      <c r="B243" s="65" t="s">
        <v>28</v>
      </c>
      <c r="C243" s="33"/>
      <c r="D243" s="36"/>
      <c r="E243" s="7"/>
      <c r="F243" s="66"/>
      <c r="G243" s="66"/>
      <c r="H243" s="37"/>
      <c r="I243" s="8">
        <v>0</v>
      </c>
      <c r="J243" s="25"/>
      <c r="K243" s="8">
        <v>0</v>
      </c>
      <c r="L243" s="26"/>
      <c r="M243" s="26"/>
      <c r="N243" s="42"/>
      <c r="O243" s="10">
        <v>0</v>
      </c>
      <c r="P243" s="10">
        <f>'РФ і ОЛ'!P82</f>
        <v>0</v>
      </c>
      <c r="Q243" s="11">
        <v>0</v>
      </c>
      <c r="R243" s="79">
        <v>0</v>
      </c>
      <c r="S243" s="41"/>
      <c r="T243" s="41"/>
      <c r="U243" s="41"/>
      <c r="V243" s="41"/>
      <c r="W243" s="40"/>
      <c r="X243" s="40"/>
      <c r="Y243" s="81"/>
    </row>
    <row r="244" spans="2:25" hidden="1" outlineLevel="1">
      <c r="B244" s="65" t="s">
        <v>28</v>
      </c>
      <c r="C244" s="33"/>
      <c r="D244" s="36"/>
      <c r="E244" s="7"/>
      <c r="F244" s="66"/>
      <c r="G244" s="66"/>
      <c r="H244" s="37"/>
      <c r="I244" s="8">
        <v>0</v>
      </c>
      <c r="J244" s="25"/>
      <c r="K244" s="8">
        <v>0</v>
      </c>
      <c r="L244" s="26"/>
      <c r="M244" s="26"/>
      <c r="N244" s="42"/>
      <c r="O244" s="10">
        <v>0</v>
      </c>
      <c r="P244" s="10">
        <f>'РФ і ОЛ'!P83</f>
        <v>0</v>
      </c>
      <c r="Q244" s="11">
        <v>0</v>
      </c>
      <c r="R244" s="79">
        <v>0</v>
      </c>
      <c r="S244" s="41"/>
      <c r="T244" s="41"/>
      <c r="U244" s="41"/>
      <c r="V244" s="41"/>
      <c r="W244" s="40"/>
      <c r="X244" s="40"/>
      <c r="Y244" s="81"/>
    </row>
    <row r="245" spans="2:25" hidden="1" outlineLevel="1">
      <c r="B245" s="65" t="s">
        <v>28</v>
      </c>
      <c r="C245" s="33"/>
      <c r="D245" s="36"/>
      <c r="E245" s="7"/>
      <c r="F245" s="66"/>
      <c r="G245" s="60"/>
      <c r="H245" s="37"/>
      <c r="I245" s="8">
        <v>0</v>
      </c>
      <c r="J245" s="25"/>
      <c r="K245" s="8">
        <v>0</v>
      </c>
      <c r="L245" s="26"/>
      <c r="M245" s="26"/>
      <c r="N245" s="42"/>
      <c r="O245" s="10">
        <v>0</v>
      </c>
      <c r="P245" s="10">
        <f>'РФ і ОЛ'!P84</f>
        <v>0</v>
      </c>
      <c r="Q245" s="11">
        <v>0</v>
      </c>
      <c r="R245" s="79">
        <v>0</v>
      </c>
      <c r="S245" s="41"/>
      <c r="T245" s="41"/>
      <c r="U245" s="41"/>
      <c r="V245" s="41"/>
      <c r="W245" s="40"/>
      <c r="X245" s="40"/>
      <c r="Y245" s="81"/>
    </row>
    <row r="246" spans="2:25" hidden="1" outlineLevel="1">
      <c r="B246" s="65" t="s">
        <v>28</v>
      </c>
      <c r="C246" s="33"/>
      <c r="D246" s="36"/>
      <c r="E246" s="7"/>
      <c r="F246" s="66"/>
      <c r="G246" s="66"/>
      <c r="H246" s="37"/>
      <c r="I246" s="8">
        <v>0</v>
      </c>
      <c r="J246" s="25"/>
      <c r="K246" s="8">
        <v>0</v>
      </c>
      <c r="L246" s="26"/>
      <c r="M246" s="26"/>
      <c r="N246" s="42"/>
      <c r="O246" s="10">
        <v>0</v>
      </c>
      <c r="P246" s="10">
        <f>'РФ і ОЛ'!P85</f>
        <v>0</v>
      </c>
      <c r="Q246" s="11">
        <v>0</v>
      </c>
      <c r="R246" s="79">
        <v>0</v>
      </c>
      <c r="S246" s="41"/>
      <c r="T246" s="41"/>
      <c r="U246" s="41"/>
      <c r="V246" s="41"/>
      <c r="W246" s="40"/>
      <c r="X246" s="40"/>
      <c r="Y246" s="81"/>
    </row>
    <row r="247" spans="2:25" hidden="1" outlineLevel="1">
      <c r="B247" s="65" t="s">
        <v>28</v>
      </c>
      <c r="C247" s="36"/>
      <c r="D247" s="36"/>
      <c r="E247" s="7"/>
      <c r="F247" s="66"/>
      <c r="G247" s="66"/>
      <c r="H247" s="37"/>
      <c r="I247" s="8">
        <v>0</v>
      </c>
      <c r="J247" s="25"/>
      <c r="K247" s="8">
        <v>0</v>
      </c>
      <c r="L247" s="26"/>
      <c r="M247" s="26"/>
      <c r="N247" s="42"/>
      <c r="O247" s="10">
        <v>0</v>
      </c>
      <c r="P247" s="26"/>
      <c r="Q247" s="11">
        <v>0</v>
      </c>
      <c r="R247" s="79">
        <v>0</v>
      </c>
      <c r="S247" s="41"/>
      <c r="T247" s="41"/>
      <c r="U247" s="41"/>
      <c r="V247" s="41"/>
      <c r="W247" s="40"/>
      <c r="X247" s="40"/>
      <c r="Y247" s="81"/>
    </row>
    <row r="248" spans="2:25" hidden="1" outlineLevel="1">
      <c r="B248" s="65" t="s">
        <v>28</v>
      </c>
      <c r="C248" s="36"/>
      <c r="D248" s="36"/>
      <c r="E248" s="7"/>
      <c r="F248" s="66"/>
      <c r="G248" s="66"/>
      <c r="H248" s="37"/>
      <c r="I248" s="8">
        <v>0</v>
      </c>
      <c r="J248" s="25"/>
      <c r="K248" s="8">
        <v>0</v>
      </c>
      <c r="L248" s="26"/>
      <c r="M248" s="26"/>
      <c r="N248" s="42"/>
      <c r="O248" s="10">
        <v>0</v>
      </c>
      <c r="P248" s="26"/>
      <c r="Q248" s="11">
        <v>0</v>
      </c>
      <c r="R248" s="79">
        <v>0</v>
      </c>
      <c r="S248" s="41"/>
      <c r="T248" s="41"/>
      <c r="U248" s="41"/>
      <c r="V248" s="41"/>
      <c r="W248" s="40"/>
      <c r="X248" s="40"/>
      <c r="Y248" s="81"/>
    </row>
    <row r="249" spans="2:25" hidden="1" outlineLevel="1">
      <c r="B249" s="66" t="s">
        <v>28</v>
      </c>
      <c r="C249" s="36"/>
      <c r="D249" s="36"/>
      <c r="E249" s="7"/>
      <c r="F249" s="66"/>
      <c r="G249" s="66"/>
      <c r="H249" s="37"/>
      <c r="I249" s="8">
        <v>0</v>
      </c>
      <c r="J249" s="25"/>
      <c r="K249" s="8">
        <v>0</v>
      </c>
      <c r="L249" s="26"/>
      <c r="M249" s="26"/>
      <c r="N249" s="42"/>
      <c r="O249" s="10">
        <v>0</v>
      </c>
      <c r="P249" s="26"/>
      <c r="Q249" s="11">
        <v>0</v>
      </c>
      <c r="R249" s="79">
        <v>0</v>
      </c>
      <c r="S249" s="41"/>
      <c r="T249" s="41"/>
      <c r="U249" s="41"/>
      <c r="V249" s="41"/>
      <c r="W249" s="40"/>
      <c r="X249" s="40"/>
      <c r="Y249" s="81"/>
    </row>
    <row r="250" spans="2:25" hidden="1" outlineLevel="1">
      <c r="B250" s="66" t="s">
        <v>28</v>
      </c>
      <c r="C250" s="36"/>
      <c r="D250" s="36"/>
      <c r="E250" s="7"/>
      <c r="F250" s="66"/>
      <c r="G250" s="66"/>
      <c r="H250" s="37"/>
      <c r="I250" s="8">
        <v>0</v>
      </c>
      <c r="J250" s="25"/>
      <c r="K250" s="8">
        <v>0</v>
      </c>
      <c r="L250" s="26"/>
      <c r="M250" s="26"/>
      <c r="N250" s="42"/>
      <c r="O250" s="10">
        <v>0</v>
      </c>
      <c r="P250" s="26"/>
      <c r="Q250" s="11">
        <v>0</v>
      </c>
      <c r="R250" s="79">
        <v>0</v>
      </c>
      <c r="S250" s="41"/>
      <c r="T250" s="41"/>
      <c r="U250" s="41"/>
      <c r="V250" s="41"/>
      <c r="W250" s="40"/>
      <c r="X250" s="40"/>
      <c r="Y250" s="81"/>
    </row>
    <row r="251" spans="2:25" hidden="1" outlineLevel="1">
      <c r="B251" s="66" t="s">
        <v>28</v>
      </c>
      <c r="C251" s="36"/>
      <c r="D251" s="36"/>
      <c r="E251" s="7"/>
      <c r="F251" s="66"/>
      <c r="G251" s="66"/>
      <c r="H251" s="37"/>
      <c r="I251" s="8">
        <v>0</v>
      </c>
      <c r="J251" s="25"/>
      <c r="K251" s="8">
        <v>0</v>
      </c>
      <c r="L251" s="26"/>
      <c r="M251" s="26"/>
      <c r="N251" s="42"/>
      <c r="O251" s="10">
        <v>0</v>
      </c>
      <c r="P251" s="26"/>
      <c r="Q251" s="11">
        <v>0</v>
      </c>
      <c r="R251" s="79">
        <v>0</v>
      </c>
      <c r="S251" s="41"/>
      <c r="T251" s="41"/>
      <c r="U251" s="41"/>
      <c r="V251" s="41"/>
      <c r="W251" s="40"/>
      <c r="X251" s="40"/>
      <c r="Y251" s="81"/>
    </row>
    <row r="252" spans="2:25" hidden="1" outlineLevel="1">
      <c r="B252" s="66" t="s">
        <v>28</v>
      </c>
      <c r="C252" s="36"/>
      <c r="D252" s="36"/>
      <c r="E252" s="7"/>
      <c r="F252" s="66"/>
      <c r="G252" s="66"/>
      <c r="H252" s="37"/>
      <c r="I252" s="8">
        <v>0</v>
      </c>
      <c r="J252" s="25"/>
      <c r="K252" s="8">
        <v>0</v>
      </c>
      <c r="L252" s="26"/>
      <c r="M252" s="26"/>
      <c r="N252" s="42"/>
      <c r="O252" s="10">
        <v>0</v>
      </c>
      <c r="P252" s="26"/>
      <c r="Q252" s="11">
        <v>0</v>
      </c>
      <c r="R252" s="79">
        <v>0</v>
      </c>
      <c r="S252" s="41"/>
      <c r="T252" s="41"/>
      <c r="U252" s="41"/>
      <c r="V252" s="41"/>
      <c r="W252" s="40"/>
      <c r="X252" s="40"/>
      <c r="Y252" s="81"/>
    </row>
    <row r="253" spans="2:25" hidden="1" outlineLevel="1">
      <c r="B253" s="66" t="s">
        <v>28</v>
      </c>
      <c r="C253" s="36"/>
      <c r="D253" s="36"/>
      <c r="E253" s="7"/>
      <c r="F253" s="66"/>
      <c r="G253" s="66"/>
      <c r="H253" s="37"/>
      <c r="I253" s="8">
        <v>0</v>
      </c>
      <c r="J253" s="37"/>
      <c r="K253" s="8">
        <v>0</v>
      </c>
      <c r="L253" s="26"/>
      <c r="M253" s="26"/>
      <c r="N253" s="42"/>
      <c r="O253" s="10">
        <v>0</v>
      </c>
      <c r="P253" s="26"/>
      <c r="Q253" s="11">
        <v>0</v>
      </c>
      <c r="R253" s="79">
        <v>0</v>
      </c>
      <c r="S253" s="41"/>
      <c r="T253" s="41"/>
      <c r="U253" s="41"/>
      <c r="V253" s="41"/>
      <c r="W253" s="40"/>
      <c r="X253" s="40"/>
      <c r="Y253" s="81"/>
    </row>
    <row r="254" spans="2:25" hidden="1" outlineLevel="1">
      <c r="B254" s="66" t="s">
        <v>28</v>
      </c>
      <c r="C254" s="36"/>
      <c r="D254" s="36"/>
      <c r="E254" s="7"/>
      <c r="F254" s="66"/>
      <c r="G254" s="66"/>
      <c r="H254" s="37"/>
      <c r="I254" s="8">
        <v>0</v>
      </c>
      <c r="J254" s="37"/>
      <c r="K254" s="8">
        <v>0</v>
      </c>
      <c r="L254" s="26"/>
      <c r="M254" s="26"/>
      <c r="N254" s="42"/>
      <c r="O254" s="10">
        <v>0</v>
      </c>
      <c r="P254" s="26"/>
      <c r="Q254" s="11">
        <v>0</v>
      </c>
      <c r="R254" s="79">
        <v>0</v>
      </c>
      <c r="S254" s="41"/>
      <c r="T254" s="41"/>
      <c r="U254" s="41"/>
      <c r="V254" s="41"/>
      <c r="W254" s="40"/>
      <c r="X254" s="40"/>
      <c r="Y254" s="81"/>
    </row>
    <row r="255" spans="2:25" hidden="1" outlineLevel="1">
      <c r="B255" s="66" t="s">
        <v>28</v>
      </c>
      <c r="C255" s="36"/>
      <c r="D255" s="36"/>
      <c r="E255" s="7"/>
      <c r="F255" s="69"/>
      <c r="G255" s="69"/>
      <c r="H255" s="37"/>
      <c r="I255" s="8">
        <v>0</v>
      </c>
      <c r="J255" s="37"/>
      <c r="K255" s="8">
        <v>0</v>
      </c>
      <c r="L255" s="26"/>
      <c r="M255" s="26"/>
      <c r="N255" s="42"/>
      <c r="O255" s="10">
        <v>0</v>
      </c>
      <c r="P255" s="26"/>
      <c r="Q255" s="11">
        <v>0</v>
      </c>
      <c r="R255" s="79">
        <v>0</v>
      </c>
      <c r="S255" s="41"/>
      <c r="T255" s="41"/>
      <c r="U255" s="41"/>
      <c r="V255" s="41"/>
      <c r="W255" s="40"/>
      <c r="X255" s="40"/>
      <c r="Y255" s="81"/>
    </row>
    <row r="256" spans="2:25" hidden="1" outlineLevel="1">
      <c r="B256" s="66" t="s">
        <v>28</v>
      </c>
      <c r="C256" s="36"/>
      <c r="D256" s="36"/>
      <c r="E256" s="7"/>
      <c r="F256" s="69"/>
      <c r="G256" s="69"/>
      <c r="H256" s="37"/>
      <c r="I256" s="8">
        <v>0</v>
      </c>
      <c r="J256" s="37"/>
      <c r="K256" s="8">
        <v>0</v>
      </c>
      <c r="L256" s="26"/>
      <c r="M256" s="26"/>
      <c r="N256" s="42"/>
      <c r="O256" s="10">
        <v>0</v>
      </c>
      <c r="P256" s="26"/>
      <c r="Q256" s="11">
        <v>0</v>
      </c>
      <c r="R256" s="79">
        <v>0</v>
      </c>
      <c r="S256" s="41"/>
      <c r="T256" s="41"/>
      <c r="U256" s="41"/>
      <c r="V256" s="41"/>
      <c r="W256" s="40"/>
      <c r="X256" s="40"/>
      <c r="Y256" s="81"/>
    </row>
    <row r="257" spans="2:25" hidden="1" outlineLevel="1">
      <c r="B257" s="66" t="s">
        <v>28</v>
      </c>
      <c r="C257" s="36"/>
      <c r="D257" s="36"/>
      <c r="E257" s="7"/>
      <c r="F257" s="69"/>
      <c r="G257" s="69"/>
      <c r="H257" s="37"/>
      <c r="I257" s="8">
        <v>0</v>
      </c>
      <c r="J257" s="25"/>
      <c r="K257" s="8">
        <v>0</v>
      </c>
      <c r="L257" s="26"/>
      <c r="M257" s="26"/>
      <c r="N257" s="42"/>
      <c r="O257" s="10">
        <v>0</v>
      </c>
      <c r="P257" s="26"/>
      <c r="Q257" s="11">
        <v>0</v>
      </c>
      <c r="R257" s="79">
        <v>0</v>
      </c>
      <c r="S257" s="41"/>
      <c r="T257" s="41"/>
      <c r="U257" s="41"/>
      <c r="V257" s="41"/>
      <c r="W257" s="40"/>
      <c r="X257" s="40"/>
      <c r="Y257" s="81"/>
    </row>
    <row r="258" spans="2:25" hidden="1" outlineLevel="1">
      <c r="B258" s="66" t="s">
        <v>28</v>
      </c>
      <c r="C258" s="36"/>
      <c r="D258" s="36"/>
      <c r="E258" s="7"/>
      <c r="F258" s="69"/>
      <c r="G258" s="69"/>
      <c r="H258" s="37"/>
      <c r="I258" s="8">
        <v>0</v>
      </c>
      <c r="J258" s="37"/>
      <c r="K258" s="8">
        <v>0</v>
      </c>
      <c r="L258" s="26"/>
      <c r="M258" s="26"/>
      <c r="N258" s="42"/>
      <c r="O258" s="10">
        <v>0</v>
      </c>
      <c r="P258" s="26"/>
      <c r="Q258" s="10">
        <v>0</v>
      </c>
      <c r="R258" s="79">
        <v>0</v>
      </c>
      <c r="S258" s="41"/>
      <c r="T258" s="41"/>
      <c r="U258" s="41"/>
      <c r="V258" s="41"/>
      <c r="W258" s="40"/>
      <c r="X258" s="40"/>
      <c r="Y258" s="81"/>
    </row>
    <row r="259" spans="2:25" hidden="1" outlineLevel="1">
      <c r="B259" s="66" t="s">
        <v>28</v>
      </c>
      <c r="C259" s="36"/>
      <c r="D259" s="36"/>
      <c r="E259" s="7"/>
      <c r="F259" s="69"/>
      <c r="G259" s="69"/>
      <c r="H259" s="37"/>
      <c r="I259" s="8">
        <v>0</v>
      </c>
      <c r="J259" s="37"/>
      <c r="K259" s="8">
        <v>0</v>
      </c>
      <c r="L259" s="26"/>
      <c r="M259" s="26"/>
      <c r="N259" s="42"/>
      <c r="O259" s="10">
        <v>0</v>
      </c>
      <c r="P259" s="26"/>
      <c r="Q259" s="10">
        <v>0</v>
      </c>
      <c r="R259" s="79">
        <v>0</v>
      </c>
      <c r="S259" s="41"/>
      <c r="T259" s="41"/>
      <c r="U259" s="41"/>
      <c r="V259" s="41"/>
      <c r="W259" s="40"/>
      <c r="X259" s="40"/>
      <c r="Y259" s="81"/>
    </row>
    <row r="260" spans="2:25" hidden="1" outlineLevel="1">
      <c r="B260" s="66" t="s">
        <v>28</v>
      </c>
      <c r="C260" s="36"/>
      <c r="D260" s="36"/>
      <c r="E260" s="7"/>
      <c r="F260" s="69"/>
      <c r="G260" s="69"/>
      <c r="H260" s="37"/>
      <c r="I260" s="8">
        <v>0</v>
      </c>
      <c r="J260" s="37"/>
      <c r="K260" s="8">
        <v>0</v>
      </c>
      <c r="L260" s="26"/>
      <c r="M260" s="26"/>
      <c r="N260" s="42"/>
      <c r="O260" s="10">
        <v>0</v>
      </c>
      <c r="P260" s="26"/>
      <c r="Q260" s="10">
        <v>0</v>
      </c>
      <c r="R260" s="79">
        <v>0</v>
      </c>
      <c r="S260" s="41"/>
      <c r="T260" s="41"/>
      <c r="U260" s="41"/>
      <c r="V260" s="41"/>
      <c r="W260" s="40"/>
      <c r="X260" s="40"/>
      <c r="Y260" s="81"/>
    </row>
    <row r="261" spans="2:25" hidden="1" outlineLevel="1">
      <c r="B261" s="70" t="s">
        <v>28</v>
      </c>
      <c r="C261" s="36"/>
      <c r="D261" s="36"/>
      <c r="E261" s="7"/>
      <c r="F261" s="70"/>
      <c r="G261" s="70"/>
      <c r="H261" s="71"/>
      <c r="I261" s="8">
        <v>0</v>
      </c>
      <c r="J261" s="71"/>
      <c r="K261" s="8">
        <v>0</v>
      </c>
      <c r="L261" s="26"/>
      <c r="M261" s="26"/>
      <c r="N261" s="42"/>
      <c r="O261" s="10">
        <v>0</v>
      </c>
      <c r="P261" s="26"/>
      <c r="Q261" s="10">
        <v>0</v>
      </c>
      <c r="R261" s="79">
        <v>0</v>
      </c>
      <c r="S261" s="41"/>
      <c r="T261" s="41"/>
      <c r="U261" s="41"/>
      <c r="V261" s="41"/>
      <c r="W261" s="72"/>
      <c r="X261" s="72"/>
      <c r="Y261" s="81"/>
    </row>
    <row r="262" spans="2:25" hidden="1" outlineLevel="1">
      <c r="B262" s="70" t="s">
        <v>28</v>
      </c>
      <c r="C262" s="36"/>
      <c r="D262" s="36"/>
      <c r="E262" s="7"/>
      <c r="F262" s="70"/>
      <c r="G262" s="70"/>
      <c r="H262" s="71"/>
      <c r="I262" s="8">
        <v>0</v>
      </c>
      <c r="J262" s="71"/>
      <c r="K262" s="8">
        <v>0</v>
      </c>
      <c r="L262" s="26"/>
      <c r="M262" s="26"/>
      <c r="N262" s="42"/>
      <c r="O262" s="10">
        <v>0</v>
      </c>
      <c r="P262" s="26"/>
      <c r="Q262" s="10">
        <v>0</v>
      </c>
      <c r="R262" s="79">
        <v>0</v>
      </c>
      <c r="S262" s="41"/>
      <c r="T262" s="41"/>
      <c r="U262" s="41"/>
      <c r="V262" s="41"/>
      <c r="W262" s="72"/>
      <c r="X262" s="72"/>
      <c r="Y262" s="81"/>
    </row>
    <row r="263" spans="2:25" hidden="1" outlineLevel="1">
      <c r="B263" s="70" t="s">
        <v>28</v>
      </c>
      <c r="C263" s="36"/>
      <c r="D263" s="36"/>
      <c r="E263" s="7"/>
      <c r="F263" s="70"/>
      <c r="G263" s="70"/>
      <c r="H263" s="71"/>
      <c r="I263" s="8">
        <v>0</v>
      </c>
      <c r="J263" s="71"/>
      <c r="K263" s="8">
        <v>0</v>
      </c>
      <c r="L263" s="26"/>
      <c r="M263" s="26"/>
      <c r="N263" s="42"/>
      <c r="O263" s="10">
        <v>0</v>
      </c>
      <c r="P263" s="26"/>
      <c r="Q263" s="10">
        <v>0</v>
      </c>
      <c r="R263" s="71">
        <v>0</v>
      </c>
      <c r="S263" s="41"/>
      <c r="T263" s="41"/>
      <c r="U263" s="41"/>
      <c r="V263" s="41"/>
      <c r="W263" s="72"/>
      <c r="X263" s="72"/>
      <c r="Y263" s="81"/>
    </row>
    <row r="264" spans="2:25" hidden="1" outlineLevel="1">
      <c r="B264" s="70" t="s">
        <v>28</v>
      </c>
      <c r="C264" s="36"/>
      <c r="D264" s="36"/>
      <c r="E264" s="7"/>
      <c r="F264" s="70"/>
      <c r="G264" s="70"/>
      <c r="H264" s="71"/>
      <c r="I264" s="8">
        <v>0</v>
      </c>
      <c r="J264" s="25"/>
      <c r="K264" s="8">
        <v>0</v>
      </c>
      <c r="L264" s="26"/>
      <c r="M264" s="26"/>
      <c r="N264" s="42"/>
      <c r="O264" s="10">
        <v>0</v>
      </c>
      <c r="P264" s="26"/>
      <c r="Q264" s="10">
        <v>0</v>
      </c>
      <c r="R264" s="71">
        <v>0</v>
      </c>
      <c r="S264" s="41"/>
      <c r="T264" s="41"/>
      <c r="U264" s="41"/>
      <c r="V264" s="41"/>
      <c r="W264" s="72"/>
      <c r="X264" s="72"/>
      <c r="Y264" s="81"/>
    </row>
    <row r="265" spans="2:25" hidden="1" outlineLevel="1">
      <c r="B265" s="70" t="s">
        <v>28</v>
      </c>
      <c r="C265" s="36"/>
      <c r="D265" s="36"/>
      <c r="E265" s="7"/>
      <c r="F265" s="70"/>
      <c r="G265" s="70"/>
      <c r="H265" s="71"/>
      <c r="I265" s="8">
        <v>0</v>
      </c>
      <c r="J265" s="71"/>
      <c r="K265" s="8">
        <v>0</v>
      </c>
      <c r="L265" s="26"/>
      <c r="M265" s="26"/>
      <c r="N265" s="42"/>
      <c r="O265" s="10">
        <v>0</v>
      </c>
      <c r="P265" s="26"/>
      <c r="Q265" s="10">
        <v>0</v>
      </c>
      <c r="R265" s="71">
        <v>0</v>
      </c>
      <c r="S265" s="41"/>
      <c r="T265" s="41"/>
      <c r="U265" s="41"/>
      <c r="V265" s="41"/>
      <c r="W265" s="72"/>
      <c r="X265" s="72"/>
      <c r="Y265" s="81"/>
    </row>
    <row r="266" spans="2:25" hidden="1" outlineLevel="1">
      <c r="B266" s="70" t="s">
        <v>28</v>
      </c>
      <c r="C266" s="36"/>
      <c r="D266" s="36"/>
      <c r="E266" s="7"/>
      <c r="F266" s="70"/>
      <c r="G266" s="70"/>
      <c r="H266" s="71"/>
      <c r="I266" s="8">
        <v>0</v>
      </c>
      <c r="J266" s="71"/>
      <c r="K266" s="8">
        <v>0</v>
      </c>
      <c r="L266" s="26"/>
      <c r="M266" s="26"/>
      <c r="N266" s="42"/>
      <c r="O266" s="10"/>
      <c r="P266" s="26"/>
      <c r="Q266" s="10"/>
      <c r="R266" s="71"/>
      <c r="S266" s="41"/>
      <c r="T266" s="41"/>
      <c r="U266" s="41"/>
      <c r="V266" s="41"/>
      <c r="W266" s="72"/>
      <c r="X266" s="72"/>
      <c r="Y266" s="81"/>
    </row>
    <row r="267" spans="2:25" hidden="1" outlineLevel="1">
      <c r="B267" s="70" t="s">
        <v>28</v>
      </c>
      <c r="C267" s="36"/>
      <c r="D267" s="36"/>
      <c r="E267" s="7"/>
      <c r="F267" s="70"/>
      <c r="G267" s="70"/>
      <c r="H267" s="71"/>
      <c r="I267" s="8">
        <v>0</v>
      </c>
      <c r="J267" s="71"/>
      <c r="K267" s="8">
        <v>0</v>
      </c>
      <c r="L267" s="26"/>
      <c r="M267" s="26"/>
      <c r="N267" s="42"/>
      <c r="O267" s="10"/>
      <c r="P267" s="26"/>
      <c r="Q267" s="10"/>
      <c r="R267" s="71"/>
      <c r="S267" s="41"/>
      <c r="T267" s="41"/>
      <c r="U267" s="41"/>
      <c r="V267" s="41"/>
      <c r="W267" s="72"/>
      <c r="X267" s="72"/>
      <c r="Y267" s="81"/>
    </row>
    <row r="268" spans="2:25" hidden="1" outlineLevel="1">
      <c r="B268" s="70" t="s">
        <v>28</v>
      </c>
      <c r="C268" s="36"/>
      <c r="D268" s="36"/>
      <c r="E268" s="7"/>
      <c r="F268" s="70"/>
      <c r="G268" s="70"/>
      <c r="H268" s="71"/>
      <c r="I268" s="8">
        <v>0</v>
      </c>
      <c r="J268" s="71"/>
      <c r="K268" s="8">
        <v>0</v>
      </c>
      <c r="L268" s="26"/>
      <c r="M268" s="26"/>
      <c r="N268" s="42"/>
      <c r="O268" s="10"/>
      <c r="P268" s="26"/>
      <c r="Q268" s="10"/>
      <c r="R268" s="71"/>
      <c r="S268" s="41"/>
      <c r="T268" s="41"/>
      <c r="U268" s="41"/>
      <c r="V268" s="41"/>
      <c r="W268" s="72"/>
      <c r="X268" s="72"/>
      <c r="Y268" s="81"/>
    </row>
    <row r="269" spans="2:25" hidden="1" outlineLevel="1">
      <c r="B269" s="70"/>
      <c r="C269" s="36"/>
      <c r="D269" s="36"/>
      <c r="E269" s="7"/>
      <c r="F269" s="70"/>
      <c r="G269" s="70"/>
      <c r="H269" s="71"/>
      <c r="I269" s="8">
        <v>0</v>
      </c>
      <c r="J269" s="71"/>
      <c r="K269" s="8">
        <v>0</v>
      </c>
      <c r="L269" s="26"/>
      <c r="M269" s="26"/>
      <c r="N269" s="42"/>
      <c r="O269" s="10"/>
      <c r="P269" s="26"/>
      <c r="Q269" s="10"/>
      <c r="R269" s="71"/>
      <c r="S269" s="41"/>
      <c r="T269" s="41"/>
      <c r="U269" s="41"/>
      <c r="V269" s="41"/>
      <c r="W269" s="72"/>
      <c r="X269" s="72"/>
      <c r="Y269" s="81"/>
    </row>
    <row r="270" spans="2:25" hidden="1" outlineLevel="1">
      <c r="B270" s="70"/>
      <c r="C270" s="36"/>
      <c r="D270" s="36"/>
      <c r="E270" s="7"/>
      <c r="F270" s="70"/>
      <c r="G270" s="70"/>
      <c r="H270" s="71"/>
      <c r="I270" s="8">
        <v>0</v>
      </c>
      <c r="J270" s="71"/>
      <c r="K270" s="8">
        <v>0</v>
      </c>
      <c r="L270" s="26"/>
      <c r="M270" s="26"/>
      <c r="N270" s="42"/>
      <c r="O270" s="10"/>
      <c r="P270" s="26"/>
      <c r="Q270" s="10"/>
      <c r="R270" s="71"/>
      <c r="S270" s="41"/>
      <c r="T270" s="41"/>
      <c r="U270" s="41"/>
      <c r="V270" s="41"/>
      <c r="W270" s="72"/>
      <c r="X270" s="72"/>
      <c r="Y270" s="81"/>
    </row>
    <row r="271" spans="2:25" hidden="1" outlineLevel="1">
      <c r="B271" s="70"/>
      <c r="C271" s="36"/>
      <c r="D271" s="36"/>
      <c r="E271" s="7"/>
      <c r="F271" s="70"/>
      <c r="G271" s="70"/>
      <c r="H271" s="71"/>
      <c r="I271" s="8">
        <v>0</v>
      </c>
      <c r="J271" s="71"/>
      <c r="K271" s="8">
        <v>0</v>
      </c>
      <c r="L271" s="26"/>
      <c r="M271" s="26"/>
      <c r="N271" s="42"/>
      <c r="O271" s="10"/>
      <c r="P271" s="26"/>
      <c r="Q271" s="10"/>
      <c r="R271" s="71"/>
      <c r="S271" s="41"/>
      <c r="T271" s="41"/>
      <c r="U271" s="41"/>
      <c r="V271" s="41"/>
      <c r="W271" s="72"/>
      <c r="X271" s="72"/>
      <c r="Y271" s="81"/>
    </row>
    <row r="272" spans="2:25" hidden="1" outlineLevel="1">
      <c r="B272" s="70"/>
      <c r="C272" s="36"/>
      <c r="D272" s="36"/>
      <c r="E272" s="7"/>
      <c r="F272" s="70"/>
      <c r="G272" s="70"/>
      <c r="H272" s="71"/>
      <c r="I272" s="8">
        <v>0</v>
      </c>
      <c r="J272" s="71"/>
      <c r="K272" s="8">
        <v>0</v>
      </c>
      <c r="L272" s="26"/>
      <c r="M272" s="26"/>
      <c r="N272" s="42"/>
      <c r="O272" s="10"/>
      <c r="P272" s="26"/>
      <c r="Q272" s="10"/>
      <c r="R272" s="71"/>
      <c r="S272" s="41"/>
      <c r="T272" s="41"/>
      <c r="U272" s="41"/>
      <c r="V272" s="41"/>
      <c r="W272" s="72"/>
      <c r="X272" s="72"/>
      <c r="Y272" s="81"/>
    </row>
    <row r="273" spans="2:25" hidden="1" outlineLevel="1">
      <c r="B273" s="66" t="s">
        <v>28</v>
      </c>
      <c r="C273" s="36"/>
      <c r="D273" s="36"/>
      <c r="E273" s="7"/>
      <c r="F273" s="35"/>
      <c r="G273" s="60"/>
      <c r="H273" s="34"/>
      <c r="I273" s="8">
        <v>0</v>
      </c>
      <c r="J273" s="34"/>
      <c r="K273" s="8">
        <v>0</v>
      </c>
      <c r="L273" s="26"/>
      <c r="M273" s="26"/>
      <c r="N273" s="42"/>
      <c r="O273" s="10">
        <v>0</v>
      </c>
      <c r="P273" s="26"/>
      <c r="Q273" s="10">
        <v>0</v>
      </c>
      <c r="R273" s="67">
        <v>0</v>
      </c>
      <c r="S273" s="41"/>
      <c r="T273" s="41"/>
      <c r="U273" s="41"/>
      <c r="V273" s="41"/>
      <c r="W273" s="40"/>
      <c r="X273" s="40"/>
      <c r="Y273" s="81"/>
    </row>
    <row r="274" spans="2:25" collapsed="1">
      <c r="B274" s="89" t="s">
        <v>13</v>
      </c>
      <c r="C274" s="90"/>
      <c r="D274" s="90"/>
      <c r="E274" s="90"/>
      <c r="F274" s="90"/>
      <c r="G274" s="90"/>
      <c r="H274" s="90"/>
      <c r="I274" s="91"/>
      <c r="J274" s="25">
        <v>357.30000000000007</v>
      </c>
      <c r="K274" s="24"/>
      <c r="L274" s="26">
        <v>6357</v>
      </c>
      <c r="M274" s="26">
        <v>16627</v>
      </c>
      <c r="N274" s="26">
        <v>0</v>
      </c>
      <c r="O274" s="26">
        <v>22984</v>
      </c>
      <c r="P274" s="26">
        <v>3773</v>
      </c>
      <c r="Q274" s="26">
        <v>26757</v>
      </c>
      <c r="R274" s="26">
        <v>22984</v>
      </c>
      <c r="S274" s="41"/>
      <c r="T274" s="41"/>
      <c r="U274" s="41"/>
      <c r="V274" s="41"/>
      <c r="W274" s="41"/>
      <c r="X274" s="40"/>
      <c r="Y274" s="81"/>
    </row>
    <row r="278" spans="2:25">
      <c r="O278" s="61"/>
    </row>
  </sheetData>
  <mergeCells count="19">
    <mergeCell ref="C4:R4"/>
    <mergeCell ref="B7:B8"/>
    <mergeCell ref="Q7:R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D7:D8"/>
    <mergeCell ref="C7:C8"/>
    <mergeCell ref="B274:I274"/>
    <mergeCell ref="X7:X8"/>
    <mergeCell ref="S7:W7"/>
    <mergeCell ref="N7:N8"/>
    <mergeCell ref="Y7:Y8"/>
  </mergeCells>
  <dataValidations count="1">
    <dataValidation type="list" allowBlank="1" showInputMessage="1" showErrorMessage="1" sqref="Y10:Y141 Y155:Y157 Y169:Y178 Y192 Y143:Y152 Y160:Y166 Y180:Y184 Y201:Y209 Y221:Y223">
      <formula1>$AH$116:$AH$121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="70" zoomScaleNormal="70" zoomScalePageLayoutView="90" workbookViewId="0">
      <selection activeCell="I20" sqref="I20"/>
    </sheetView>
  </sheetViews>
  <sheetFormatPr defaultColWidth="8.85546875" defaultRowHeight="12.75" outlineLevelCol="1"/>
  <cols>
    <col min="1" max="1" width="11.28515625" style="113" bestFit="1" customWidth="1"/>
    <col min="2" max="2" width="13.28515625" style="113" customWidth="1"/>
    <col min="3" max="3" width="17.85546875" style="113" customWidth="1"/>
    <col min="4" max="4" width="15" style="113" customWidth="1" outlineLevel="1"/>
    <col min="5" max="5" width="6.28515625" style="113" customWidth="1" outlineLevel="1"/>
    <col min="6" max="6" width="8.85546875" style="113" customWidth="1" outlineLevel="1"/>
    <col min="7" max="7" width="8.140625" style="113" customWidth="1"/>
    <col min="8" max="8" width="9.140625" style="113" hidden="1" customWidth="1" outlineLevel="1"/>
    <col min="9" max="9" width="16.85546875" style="113" customWidth="1" collapsed="1"/>
    <col min="10" max="10" width="8.28515625" style="113" customWidth="1"/>
    <col min="11" max="11" width="8.140625" style="113" customWidth="1"/>
    <col min="12" max="12" width="6.85546875" style="182" customWidth="1"/>
    <col min="13" max="13" width="8.42578125" style="113" customWidth="1"/>
    <col min="14" max="14" width="7.85546875" style="113" customWidth="1"/>
    <col min="15" max="15" width="11.42578125" style="113" customWidth="1"/>
    <col min="16" max="16" width="7.7109375" style="113" customWidth="1" outlineLevel="1"/>
    <col min="17" max="17" width="7.42578125" style="113" customWidth="1"/>
    <col min="18" max="18" width="7.85546875" style="182" customWidth="1"/>
    <col min="19" max="19" width="7.42578125" style="113" customWidth="1"/>
    <col min="20" max="20" width="10" style="113" customWidth="1"/>
    <col min="21" max="21" width="8" style="113" customWidth="1"/>
    <col min="22" max="22" width="9.28515625" style="113" customWidth="1" outlineLevel="1"/>
    <col min="23" max="23" width="7.42578125" style="113" customWidth="1"/>
    <col min="24" max="24" width="7.7109375" style="182" customWidth="1"/>
    <col min="25" max="25" width="7.28515625" style="113" customWidth="1"/>
    <col min="26" max="26" width="7" style="113" customWidth="1"/>
    <col min="27" max="27" width="7.85546875" style="113" customWidth="1"/>
    <col min="28" max="28" width="9.28515625" style="113" customWidth="1" outlineLevel="1"/>
    <col min="29" max="29" width="7.28515625" style="113" customWidth="1"/>
    <col min="30" max="30" width="26" style="113" customWidth="1"/>
    <col min="31" max="31" width="13.42578125" style="113" customWidth="1" outlineLevel="1"/>
    <col min="32" max="32" width="12" style="113" customWidth="1" outlineLevel="1"/>
    <col min="33" max="33" width="10.42578125" style="183" customWidth="1"/>
    <col min="34" max="34" width="10.42578125" style="113" customWidth="1"/>
    <col min="35" max="35" width="8.85546875" style="113"/>
    <col min="36" max="36" width="8.85546875" style="113" hidden="1" customWidth="1" outlineLevel="1"/>
    <col min="37" max="37" width="11.28515625" style="184" customWidth="1" collapsed="1"/>
    <col min="38" max="38" width="17.42578125" style="113" customWidth="1"/>
    <col min="39" max="16384" width="8.85546875" style="113"/>
  </cols>
  <sheetData>
    <row r="1" spans="1:42" ht="15.75">
      <c r="A1" s="104" t="s">
        <v>0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5"/>
      <c r="N1" s="105" t="s">
        <v>234</v>
      </c>
      <c r="O1" s="105"/>
      <c r="P1" s="107"/>
      <c r="Q1" s="107"/>
      <c r="R1" s="106"/>
      <c r="S1" s="105"/>
      <c r="T1" s="105"/>
      <c r="U1" s="105"/>
      <c r="V1" s="107"/>
      <c r="W1" s="107"/>
      <c r="X1" s="106"/>
      <c r="Y1" s="107"/>
      <c r="Z1" s="107"/>
      <c r="AA1" s="107"/>
      <c r="AB1" s="107"/>
      <c r="AC1" s="107"/>
      <c r="AD1" s="108"/>
      <c r="AE1" s="109"/>
      <c r="AF1" s="110"/>
      <c r="AG1" s="111"/>
      <c r="AH1" s="112"/>
      <c r="AI1" s="112"/>
      <c r="AK1" s="114"/>
    </row>
    <row r="2" spans="1:42" ht="15.75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105" t="s">
        <v>235</v>
      </c>
      <c r="L2" s="106"/>
      <c r="M2" s="105"/>
      <c r="N2" s="105"/>
      <c r="O2" s="105"/>
      <c r="P2" s="107"/>
      <c r="Q2" s="107"/>
      <c r="R2" s="106"/>
      <c r="S2" s="105"/>
      <c r="T2" s="105"/>
      <c r="U2" s="105"/>
      <c r="V2" s="107"/>
      <c r="W2" s="107"/>
      <c r="X2" s="106"/>
      <c r="Y2" s="107"/>
      <c r="Z2" s="107"/>
      <c r="AA2" s="107"/>
      <c r="AB2" s="107"/>
      <c r="AC2" s="107"/>
      <c r="AD2" s="108"/>
      <c r="AE2" s="109"/>
      <c r="AF2" s="110"/>
      <c r="AG2" s="111"/>
      <c r="AH2" s="112"/>
      <c r="AI2" s="112"/>
      <c r="AK2" s="114"/>
    </row>
    <row r="3" spans="1:42" ht="16.5" thickBot="1">
      <c r="A3" s="104"/>
      <c r="B3" s="104"/>
      <c r="C3" s="105"/>
      <c r="D3" s="105"/>
      <c r="E3" s="105"/>
      <c r="F3" s="105"/>
      <c r="G3" s="105"/>
      <c r="H3" s="105"/>
      <c r="I3" s="105"/>
      <c r="J3" s="105" t="s">
        <v>0</v>
      </c>
      <c r="K3" s="105" t="s">
        <v>236</v>
      </c>
      <c r="L3" s="106"/>
      <c r="M3" s="105"/>
      <c r="N3" s="105"/>
      <c r="O3" s="105"/>
      <c r="P3" s="107"/>
      <c r="Q3" s="107"/>
      <c r="R3" s="106"/>
      <c r="S3" s="105"/>
      <c r="T3" s="105"/>
      <c r="U3" s="105"/>
      <c r="V3" s="107"/>
      <c r="W3" s="107"/>
      <c r="X3" s="106"/>
      <c r="Y3" s="107"/>
      <c r="Z3" s="107"/>
      <c r="AA3" s="107"/>
      <c r="AB3" s="107"/>
      <c r="AC3" s="107"/>
      <c r="AD3" s="105"/>
      <c r="AE3" s="110"/>
      <c r="AF3" s="110"/>
      <c r="AG3" s="111"/>
      <c r="AH3" s="112"/>
      <c r="AI3" s="112"/>
      <c r="AK3" s="114"/>
    </row>
    <row r="4" spans="1:42" ht="15" customHeight="1">
      <c r="A4" s="115" t="s">
        <v>237</v>
      </c>
      <c r="B4" s="116"/>
      <c r="C4" s="117" t="s">
        <v>238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20" t="s">
        <v>239</v>
      </c>
      <c r="S4" s="121"/>
      <c r="T4" s="121"/>
      <c r="U4" s="121"/>
      <c r="V4" s="121"/>
      <c r="W4" s="122"/>
      <c r="X4" s="120" t="s">
        <v>240</v>
      </c>
      <c r="Y4" s="121"/>
      <c r="Z4" s="121"/>
      <c r="AA4" s="121"/>
      <c r="AB4" s="121"/>
      <c r="AC4" s="122"/>
      <c r="AD4" s="123"/>
      <c r="AE4" s="124" t="s">
        <v>241</v>
      </c>
      <c r="AF4" s="125" t="s">
        <v>242</v>
      </c>
      <c r="AG4" s="126" t="s">
        <v>243</v>
      </c>
      <c r="AH4" s="127" t="s">
        <v>244</v>
      </c>
      <c r="AI4" s="127" t="s">
        <v>245</v>
      </c>
      <c r="AJ4" s="113" t="s">
        <v>246</v>
      </c>
      <c r="AK4" s="128" t="s">
        <v>247</v>
      </c>
      <c r="AL4" s="129"/>
    </row>
    <row r="5" spans="1:42" ht="15.75">
      <c r="A5" s="130" t="s">
        <v>248</v>
      </c>
      <c r="B5" s="131"/>
      <c r="C5" s="132" t="s">
        <v>249</v>
      </c>
      <c r="D5" s="132" t="s">
        <v>250</v>
      </c>
      <c r="E5" s="132" t="s">
        <v>251</v>
      </c>
      <c r="F5" s="132" t="s">
        <v>252</v>
      </c>
      <c r="G5" s="132" t="s">
        <v>253</v>
      </c>
      <c r="H5" s="132" t="s">
        <v>254</v>
      </c>
      <c r="I5" s="132" t="s">
        <v>255</v>
      </c>
      <c r="J5" s="132" t="s">
        <v>256</v>
      </c>
      <c r="K5" s="132" t="s">
        <v>257</v>
      </c>
      <c r="L5" s="133" t="s">
        <v>258</v>
      </c>
      <c r="M5" s="134" t="s">
        <v>259</v>
      </c>
      <c r="N5" s="135"/>
      <c r="O5" s="135"/>
      <c r="P5" s="136"/>
      <c r="Q5" s="137"/>
      <c r="R5" s="133" t="s">
        <v>258</v>
      </c>
      <c r="S5" s="134" t="s">
        <v>259</v>
      </c>
      <c r="T5" s="135"/>
      <c r="U5" s="135"/>
      <c r="V5" s="136"/>
      <c r="W5" s="137"/>
      <c r="X5" s="133" t="s">
        <v>258</v>
      </c>
      <c r="Y5" s="138" t="s">
        <v>259</v>
      </c>
      <c r="Z5" s="136"/>
      <c r="AA5" s="136"/>
      <c r="AB5" s="136"/>
      <c r="AC5" s="137"/>
      <c r="AD5" s="139"/>
      <c r="AE5" s="140"/>
      <c r="AF5" s="141"/>
      <c r="AG5" s="126"/>
      <c r="AH5" s="127"/>
      <c r="AI5" s="127"/>
      <c r="AK5" s="128"/>
      <c r="AL5" s="129"/>
    </row>
    <row r="6" spans="1:42" ht="31.5">
      <c r="A6" s="142" t="s">
        <v>260</v>
      </c>
      <c r="B6" s="143" t="s">
        <v>261</v>
      </c>
      <c r="C6" s="144" t="s">
        <v>262</v>
      </c>
      <c r="D6" s="144" t="s">
        <v>263</v>
      </c>
      <c r="E6" s="144" t="s">
        <v>264</v>
      </c>
      <c r="F6" s="144" t="s">
        <v>265</v>
      </c>
      <c r="G6" s="144" t="s">
        <v>266</v>
      </c>
      <c r="H6" s="144" t="s">
        <v>267</v>
      </c>
      <c r="I6" s="144" t="s">
        <v>268</v>
      </c>
      <c r="J6" s="144" t="s">
        <v>269</v>
      </c>
      <c r="K6" s="144" t="s">
        <v>270</v>
      </c>
      <c r="L6" s="145" t="s">
        <v>271</v>
      </c>
      <c r="M6" s="143" t="s">
        <v>1</v>
      </c>
      <c r="N6" s="146" t="s">
        <v>2</v>
      </c>
      <c r="O6" s="146" t="s">
        <v>3</v>
      </c>
      <c r="P6" s="147" t="s">
        <v>4</v>
      </c>
      <c r="Q6" s="147" t="s">
        <v>272</v>
      </c>
      <c r="R6" s="145" t="s">
        <v>271</v>
      </c>
      <c r="S6" s="143" t="s">
        <v>1</v>
      </c>
      <c r="T6" s="146" t="s">
        <v>2</v>
      </c>
      <c r="U6" s="146" t="s">
        <v>3</v>
      </c>
      <c r="V6" s="147" t="s">
        <v>4</v>
      </c>
      <c r="W6" s="147" t="s">
        <v>272</v>
      </c>
      <c r="X6" s="145" t="s">
        <v>271</v>
      </c>
      <c r="Y6" s="147" t="s">
        <v>1</v>
      </c>
      <c r="Z6" s="148" t="s">
        <v>2</v>
      </c>
      <c r="AA6" s="148" t="s">
        <v>3</v>
      </c>
      <c r="AB6" s="147" t="s">
        <v>4</v>
      </c>
      <c r="AC6" s="147" t="s">
        <v>272</v>
      </c>
      <c r="AD6" s="149" t="s">
        <v>273</v>
      </c>
      <c r="AE6" s="150" t="s">
        <v>274</v>
      </c>
      <c r="AF6" s="151" t="s">
        <v>274</v>
      </c>
      <c r="AG6" s="126"/>
      <c r="AH6" s="127"/>
      <c r="AI6" s="127"/>
      <c r="AK6" s="128"/>
      <c r="AL6" s="129"/>
    </row>
    <row r="7" spans="1:42" ht="15.75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>
        <v>9</v>
      </c>
      <c r="J7" s="143">
        <v>10</v>
      </c>
      <c r="K7" s="143">
        <v>11</v>
      </c>
      <c r="L7" s="152">
        <v>12</v>
      </c>
      <c r="M7" s="143">
        <v>13</v>
      </c>
      <c r="N7" s="143">
        <v>14</v>
      </c>
      <c r="O7" s="143">
        <v>15</v>
      </c>
      <c r="P7" s="147">
        <v>16</v>
      </c>
      <c r="Q7" s="147">
        <v>17</v>
      </c>
      <c r="R7" s="152">
        <v>18</v>
      </c>
      <c r="S7" s="143">
        <v>19</v>
      </c>
      <c r="T7" s="143">
        <v>20</v>
      </c>
      <c r="U7" s="143">
        <v>21</v>
      </c>
      <c r="V7" s="147">
        <v>22</v>
      </c>
      <c r="W7" s="147">
        <v>23</v>
      </c>
      <c r="X7" s="152">
        <v>24</v>
      </c>
      <c r="Y7" s="147">
        <v>24</v>
      </c>
      <c r="Z7" s="147">
        <v>26</v>
      </c>
      <c r="AA7" s="147">
        <v>27</v>
      </c>
      <c r="AB7" s="147">
        <v>28</v>
      </c>
      <c r="AC7" s="147">
        <v>29</v>
      </c>
      <c r="AD7" s="153"/>
      <c r="AE7" s="154"/>
      <c r="AF7" s="151"/>
      <c r="AG7" s="126"/>
      <c r="AH7" s="127"/>
      <c r="AI7" s="127"/>
      <c r="AK7" s="128"/>
      <c r="AL7" s="129"/>
    </row>
    <row r="8" spans="1:42" ht="15.75">
      <c r="A8" s="170" t="s">
        <v>293</v>
      </c>
      <c r="B8" s="156">
        <v>44417</v>
      </c>
      <c r="C8" s="143" t="s">
        <v>6</v>
      </c>
      <c r="D8" s="143" t="s">
        <v>275</v>
      </c>
      <c r="E8" s="143" t="s">
        <v>279</v>
      </c>
      <c r="F8" s="143" t="s">
        <v>280</v>
      </c>
      <c r="G8" s="143" t="s">
        <v>12</v>
      </c>
      <c r="H8" s="143"/>
      <c r="I8" s="143" t="s">
        <v>98</v>
      </c>
      <c r="J8" s="143">
        <v>26</v>
      </c>
      <c r="K8" s="157" t="s">
        <v>294</v>
      </c>
      <c r="L8" s="152">
        <v>1</v>
      </c>
      <c r="M8" s="143">
        <v>107</v>
      </c>
      <c r="N8" s="143">
        <v>99</v>
      </c>
      <c r="O8" s="158">
        <f t="shared" ref="O8:O11" si="0">(M8+N8)</f>
        <v>206</v>
      </c>
      <c r="P8" s="147">
        <v>27</v>
      </c>
      <c r="Q8" s="147">
        <f t="shared" ref="Q8:Q11" si="1">(O8+P8)</f>
        <v>233</v>
      </c>
      <c r="R8" s="145">
        <v>0.9</v>
      </c>
      <c r="S8" s="143">
        <v>104</v>
      </c>
      <c r="T8" s="143">
        <v>87</v>
      </c>
      <c r="U8" s="143">
        <f t="shared" ref="U8:U11" si="2">SUM(S8+T8)</f>
        <v>191</v>
      </c>
      <c r="V8" s="159">
        <v>25</v>
      </c>
      <c r="W8" s="147">
        <f t="shared" ref="W8:W11" si="3">SUM(U8+V8)</f>
        <v>216</v>
      </c>
      <c r="X8" s="152">
        <f t="shared" ref="X8:AC11" si="4">SUM(L8-R8)</f>
        <v>9.9999999999999978E-2</v>
      </c>
      <c r="Y8" s="147">
        <f t="shared" si="4"/>
        <v>3</v>
      </c>
      <c r="Z8" s="147">
        <f t="shared" si="4"/>
        <v>12</v>
      </c>
      <c r="AA8" s="147">
        <f t="shared" si="4"/>
        <v>15</v>
      </c>
      <c r="AB8" s="147">
        <f t="shared" ref="AB8:AC8" si="5">SUM(P8-V8)</f>
        <v>2</v>
      </c>
      <c r="AC8" s="147">
        <f t="shared" si="5"/>
        <v>17</v>
      </c>
      <c r="AD8" s="160" t="s">
        <v>292</v>
      </c>
      <c r="AE8" s="161">
        <f t="shared" ref="AE8:AE11" si="6">(S8*100)/M8</f>
        <v>97.196261682242991</v>
      </c>
      <c r="AF8" s="164">
        <f t="shared" ref="AF8:AF11" si="7">(U8*100)/O8</f>
        <v>92.71844660194175</v>
      </c>
      <c r="AG8" s="126">
        <v>36108</v>
      </c>
      <c r="AH8" s="127">
        <v>35526</v>
      </c>
      <c r="AI8" s="127">
        <v>582</v>
      </c>
      <c r="AK8" s="128">
        <f t="shared" ref="AK8:AK11" si="8">AH8+AI8</f>
        <v>36108</v>
      </c>
      <c r="AL8" s="162" t="s">
        <v>289</v>
      </c>
      <c r="AM8" s="166"/>
      <c r="AO8" s="163">
        <f t="shared" ref="AO8:AO11" si="9">IF(AG8=AK8,1,0)</f>
        <v>1</v>
      </c>
    </row>
    <row r="9" spans="1:42" ht="15.75">
      <c r="A9" s="170" t="s">
        <v>293</v>
      </c>
      <c r="B9" s="156">
        <v>44417</v>
      </c>
      <c r="C9" s="143" t="s">
        <v>6</v>
      </c>
      <c r="D9" s="143" t="s">
        <v>275</v>
      </c>
      <c r="E9" s="143" t="s">
        <v>279</v>
      </c>
      <c r="F9" s="143" t="s">
        <v>280</v>
      </c>
      <c r="G9" s="143" t="s">
        <v>12</v>
      </c>
      <c r="H9" s="143"/>
      <c r="I9" s="143" t="s">
        <v>98</v>
      </c>
      <c r="J9" s="143">
        <v>28</v>
      </c>
      <c r="K9" s="157" t="s">
        <v>294</v>
      </c>
      <c r="L9" s="152">
        <v>1</v>
      </c>
      <c r="M9" s="143">
        <v>47</v>
      </c>
      <c r="N9" s="143">
        <v>58</v>
      </c>
      <c r="O9" s="158">
        <f t="shared" si="0"/>
        <v>105</v>
      </c>
      <c r="P9" s="147">
        <v>15</v>
      </c>
      <c r="Q9" s="147">
        <f t="shared" si="1"/>
        <v>120</v>
      </c>
      <c r="R9" s="145">
        <v>1</v>
      </c>
      <c r="S9" s="143">
        <v>63</v>
      </c>
      <c r="T9" s="143">
        <v>38</v>
      </c>
      <c r="U9" s="143">
        <f t="shared" si="2"/>
        <v>101</v>
      </c>
      <c r="V9" s="159">
        <v>14</v>
      </c>
      <c r="W9" s="147">
        <f t="shared" si="3"/>
        <v>115</v>
      </c>
      <c r="X9" s="152">
        <f t="shared" si="4"/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60" t="s">
        <v>295</v>
      </c>
      <c r="AE9" s="161">
        <f t="shared" si="6"/>
        <v>134.04255319148936</v>
      </c>
      <c r="AF9" s="164">
        <f t="shared" si="7"/>
        <v>96.19047619047619</v>
      </c>
      <c r="AG9" s="126">
        <v>15525</v>
      </c>
      <c r="AH9" s="127">
        <v>15177</v>
      </c>
      <c r="AI9" s="127">
        <v>348</v>
      </c>
      <c r="AK9" s="128">
        <f t="shared" si="8"/>
        <v>15525</v>
      </c>
      <c r="AL9" s="162" t="s">
        <v>289</v>
      </c>
      <c r="AM9" s="166"/>
      <c r="AO9" s="163">
        <f t="shared" si="9"/>
        <v>1</v>
      </c>
    </row>
    <row r="10" spans="1:42" ht="15.75">
      <c r="A10" s="170" t="s">
        <v>296</v>
      </c>
      <c r="B10" s="156">
        <v>44433</v>
      </c>
      <c r="C10" s="143" t="s">
        <v>6</v>
      </c>
      <c r="D10" s="143" t="s">
        <v>275</v>
      </c>
      <c r="E10" s="143" t="s">
        <v>279</v>
      </c>
      <c r="F10" s="143" t="s">
        <v>280</v>
      </c>
      <c r="G10" s="143" t="s">
        <v>12</v>
      </c>
      <c r="H10" s="143"/>
      <c r="I10" s="143" t="s">
        <v>98</v>
      </c>
      <c r="J10" s="143">
        <v>3</v>
      </c>
      <c r="K10" s="157" t="s">
        <v>297</v>
      </c>
      <c r="L10" s="152">
        <v>1</v>
      </c>
      <c r="M10" s="143">
        <v>43</v>
      </c>
      <c r="N10" s="143">
        <v>61</v>
      </c>
      <c r="O10" s="158">
        <f t="shared" si="0"/>
        <v>104</v>
      </c>
      <c r="P10" s="147">
        <v>17</v>
      </c>
      <c r="Q10" s="147">
        <f t="shared" si="1"/>
        <v>121</v>
      </c>
      <c r="R10" s="145">
        <v>0.1</v>
      </c>
      <c r="S10" s="143">
        <v>0</v>
      </c>
      <c r="T10" s="143">
        <v>9</v>
      </c>
      <c r="U10" s="143">
        <f t="shared" si="2"/>
        <v>9</v>
      </c>
      <c r="V10" s="159">
        <v>1</v>
      </c>
      <c r="W10" s="147">
        <f t="shared" si="3"/>
        <v>10</v>
      </c>
      <c r="X10" s="152">
        <f t="shared" si="4"/>
        <v>0.9</v>
      </c>
      <c r="Y10" s="147">
        <f t="shared" si="4"/>
        <v>43</v>
      </c>
      <c r="Z10" s="147">
        <f t="shared" si="4"/>
        <v>52</v>
      </c>
      <c r="AA10" s="147">
        <f t="shared" si="4"/>
        <v>95</v>
      </c>
      <c r="AB10" s="147">
        <f t="shared" si="4"/>
        <v>16</v>
      </c>
      <c r="AC10" s="147">
        <f t="shared" si="4"/>
        <v>111</v>
      </c>
      <c r="AD10" s="160" t="s">
        <v>292</v>
      </c>
      <c r="AE10" s="161">
        <f t="shared" si="6"/>
        <v>0</v>
      </c>
      <c r="AF10" s="164">
        <f t="shared" si="7"/>
        <v>8.6538461538461533</v>
      </c>
      <c r="AG10" s="126">
        <v>14168</v>
      </c>
      <c r="AH10" s="127">
        <v>13812</v>
      </c>
      <c r="AI10" s="127">
        <v>356</v>
      </c>
      <c r="AK10" s="128">
        <f t="shared" si="8"/>
        <v>14168</v>
      </c>
      <c r="AL10" s="162" t="s">
        <v>289</v>
      </c>
      <c r="AM10" s="166"/>
      <c r="AO10" s="163">
        <f t="shared" si="9"/>
        <v>1</v>
      </c>
    </row>
    <row r="11" spans="1:42" ht="15.75">
      <c r="A11" s="170" t="s">
        <v>296</v>
      </c>
      <c r="B11" s="156">
        <v>44433</v>
      </c>
      <c r="C11" s="143" t="s">
        <v>6</v>
      </c>
      <c r="D11" s="143" t="s">
        <v>275</v>
      </c>
      <c r="E11" s="143" t="s">
        <v>279</v>
      </c>
      <c r="F11" s="143" t="s">
        <v>280</v>
      </c>
      <c r="G11" s="143" t="s">
        <v>12</v>
      </c>
      <c r="H11" s="143"/>
      <c r="I11" s="143" t="s">
        <v>98</v>
      </c>
      <c r="J11" s="143">
        <v>3</v>
      </c>
      <c r="K11" s="157" t="s">
        <v>298</v>
      </c>
      <c r="L11" s="152">
        <v>1</v>
      </c>
      <c r="M11" s="143">
        <v>72</v>
      </c>
      <c r="N11" s="143">
        <v>96</v>
      </c>
      <c r="O11" s="158">
        <f t="shared" si="0"/>
        <v>168</v>
      </c>
      <c r="P11" s="147">
        <v>29</v>
      </c>
      <c r="Q11" s="147">
        <f t="shared" si="1"/>
        <v>197</v>
      </c>
      <c r="R11" s="145">
        <v>0</v>
      </c>
      <c r="S11" s="143">
        <v>0</v>
      </c>
      <c r="T11" s="143">
        <v>0</v>
      </c>
      <c r="U11" s="143">
        <f t="shared" si="2"/>
        <v>0</v>
      </c>
      <c r="V11" s="159">
        <v>0</v>
      </c>
      <c r="W11" s="147">
        <f t="shared" si="3"/>
        <v>0</v>
      </c>
      <c r="X11" s="152">
        <f t="shared" si="4"/>
        <v>1</v>
      </c>
      <c r="Y11" s="147">
        <f t="shared" si="4"/>
        <v>72</v>
      </c>
      <c r="Z11" s="147">
        <f t="shared" si="4"/>
        <v>96</v>
      </c>
      <c r="AA11" s="147">
        <f t="shared" si="4"/>
        <v>168</v>
      </c>
      <c r="AB11" s="147">
        <f t="shared" si="4"/>
        <v>29</v>
      </c>
      <c r="AC11" s="147">
        <f t="shared" si="4"/>
        <v>197</v>
      </c>
      <c r="AD11" s="160" t="s">
        <v>292</v>
      </c>
      <c r="AE11" s="161">
        <f t="shared" si="6"/>
        <v>0</v>
      </c>
      <c r="AF11" s="164">
        <f t="shared" si="7"/>
        <v>0</v>
      </c>
      <c r="AG11" s="126">
        <v>24015</v>
      </c>
      <c r="AH11" s="127">
        <v>23462</v>
      </c>
      <c r="AI11" s="127">
        <v>553</v>
      </c>
      <c r="AK11" s="128">
        <f t="shared" si="8"/>
        <v>24015</v>
      </c>
      <c r="AL11" s="162" t="s">
        <v>289</v>
      </c>
      <c r="AM11" s="166"/>
      <c r="AO11" s="163">
        <f t="shared" si="9"/>
        <v>1</v>
      </c>
    </row>
    <row r="12" spans="1:42" ht="15.75">
      <c r="A12" s="155" t="s">
        <v>306</v>
      </c>
      <c r="B12" s="156">
        <v>44417</v>
      </c>
      <c r="C12" s="158" t="s">
        <v>10</v>
      </c>
      <c r="D12" s="143" t="s">
        <v>275</v>
      </c>
      <c r="E12" s="143" t="s">
        <v>279</v>
      </c>
      <c r="F12" s="143" t="s">
        <v>280</v>
      </c>
      <c r="G12" s="143" t="s">
        <v>9</v>
      </c>
      <c r="H12" s="143"/>
      <c r="I12" s="143" t="s">
        <v>37</v>
      </c>
      <c r="J12" s="143">
        <v>15</v>
      </c>
      <c r="K12" s="157" t="s">
        <v>307</v>
      </c>
      <c r="L12" s="152">
        <v>0.6</v>
      </c>
      <c r="M12" s="143">
        <v>78</v>
      </c>
      <c r="N12" s="143">
        <v>122</v>
      </c>
      <c r="O12" s="158">
        <f t="shared" ref="O12:O13" si="10">N12+M12</f>
        <v>200</v>
      </c>
      <c r="P12" s="147">
        <v>26</v>
      </c>
      <c r="Q12" s="147">
        <f t="shared" ref="Q12:Q13" si="11">P12+O12</f>
        <v>226</v>
      </c>
      <c r="R12" s="152">
        <v>0.3</v>
      </c>
      <c r="S12" s="143">
        <v>21</v>
      </c>
      <c r="T12" s="143">
        <v>70</v>
      </c>
      <c r="U12" s="143">
        <f t="shared" ref="U12:U13" si="12">T12+S12</f>
        <v>91</v>
      </c>
      <c r="V12" s="147">
        <v>12</v>
      </c>
      <c r="W12" s="147">
        <f t="shared" ref="W12:W13" si="13">V12+U12</f>
        <v>103</v>
      </c>
      <c r="X12" s="152">
        <f t="shared" ref="X12:Y13" si="14">SUM(L12-R12)</f>
        <v>0.3</v>
      </c>
      <c r="Y12" s="147">
        <f t="shared" si="14"/>
        <v>57</v>
      </c>
      <c r="Z12" s="147">
        <f t="shared" ref="Z12:AA13" si="15">SUM(N12-T12)</f>
        <v>52</v>
      </c>
      <c r="AA12" s="147">
        <f t="shared" si="15"/>
        <v>109</v>
      </c>
      <c r="AB12" s="147">
        <f t="shared" ref="AB12:AC13" si="16">SUM(P12-V12)</f>
        <v>14</v>
      </c>
      <c r="AC12" s="147">
        <f t="shared" si="16"/>
        <v>123</v>
      </c>
      <c r="AD12" s="167" t="s">
        <v>28</v>
      </c>
      <c r="AE12" s="161">
        <f t="shared" ref="AE12:AE13" si="17">(S12*100)/M12</f>
        <v>26.923076923076923</v>
      </c>
      <c r="AF12" s="174">
        <f t="shared" ref="AF12:AF13" si="18">(U12*100)/O12</f>
        <v>45.5</v>
      </c>
      <c r="AG12" s="126">
        <v>41984</v>
      </c>
      <c r="AH12" s="127">
        <v>41021</v>
      </c>
      <c r="AI12" s="127">
        <v>963</v>
      </c>
      <c r="AK12" s="128">
        <f t="shared" ref="AK12:AK13" si="19">AH12+AI12</f>
        <v>41984</v>
      </c>
      <c r="AL12" s="172" t="s">
        <v>286</v>
      </c>
      <c r="AM12" s="171"/>
      <c r="AO12" s="163">
        <f t="shared" ref="AO12:AO13" si="20">IF(AG12=AK12,1,0)</f>
        <v>1</v>
      </c>
    </row>
    <row r="13" spans="1:42" ht="15.75">
      <c r="A13" s="155" t="s">
        <v>306</v>
      </c>
      <c r="B13" s="156">
        <v>44417</v>
      </c>
      <c r="C13" s="158" t="s">
        <v>10</v>
      </c>
      <c r="D13" s="143" t="s">
        <v>275</v>
      </c>
      <c r="E13" s="143" t="s">
        <v>279</v>
      </c>
      <c r="F13" s="143" t="s">
        <v>280</v>
      </c>
      <c r="G13" s="143" t="s">
        <v>9</v>
      </c>
      <c r="H13" s="143"/>
      <c r="I13" s="143" t="s">
        <v>37</v>
      </c>
      <c r="J13" s="143">
        <v>15</v>
      </c>
      <c r="K13" s="157" t="s">
        <v>308</v>
      </c>
      <c r="L13" s="152">
        <v>0.9</v>
      </c>
      <c r="M13" s="143">
        <v>103</v>
      </c>
      <c r="N13" s="143">
        <v>181</v>
      </c>
      <c r="O13" s="158">
        <f t="shared" si="10"/>
        <v>284</v>
      </c>
      <c r="P13" s="147">
        <v>36</v>
      </c>
      <c r="Q13" s="147">
        <f t="shared" si="11"/>
        <v>320</v>
      </c>
      <c r="R13" s="152">
        <v>0.4</v>
      </c>
      <c r="S13" s="143">
        <v>70</v>
      </c>
      <c r="T13" s="143">
        <v>46</v>
      </c>
      <c r="U13" s="143">
        <f t="shared" si="12"/>
        <v>116</v>
      </c>
      <c r="V13" s="147">
        <v>14</v>
      </c>
      <c r="W13" s="147">
        <f t="shared" si="13"/>
        <v>130</v>
      </c>
      <c r="X13" s="152">
        <f t="shared" si="14"/>
        <v>0.5</v>
      </c>
      <c r="Y13" s="147">
        <f t="shared" si="14"/>
        <v>33</v>
      </c>
      <c r="Z13" s="147">
        <f t="shared" si="15"/>
        <v>135</v>
      </c>
      <c r="AA13" s="147">
        <f t="shared" si="15"/>
        <v>168</v>
      </c>
      <c r="AB13" s="147">
        <f t="shared" si="16"/>
        <v>22</v>
      </c>
      <c r="AC13" s="147">
        <f t="shared" si="16"/>
        <v>190</v>
      </c>
      <c r="AD13" s="167" t="s">
        <v>28</v>
      </c>
      <c r="AE13" s="161">
        <f t="shared" si="17"/>
        <v>67.961165048543691</v>
      </c>
      <c r="AF13" s="174">
        <f t="shared" si="18"/>
        <v>40.845070422535208</v>
      </c>
      <c r="AG13" s="126">
        <v>55032</v>
      </c>
      <c r="AH13" s="127">
        <v>53568</v>
      </c>
      <c r="AI13" s="127">
        <v>1464</v>
      </c>
      <c r="AK13" s="128">
        <f t="shared" si="19"/>
        <v>55032</v>
      </c>
      <c r="AL13" s="172" t="s">
        <v>286</v>
      </c>
      <c r="AM13" s="171"/>
      <c r="AO13" s="163">
        <f t="shared" si="20"/>
        <v>1</v>
      </c>
    </row>
    <row r="14" spans="1:42">
      <c r="AG14" s="186"/>
      <c r="AH14" s="187" t="e">
        <f>#REF!</f>
        <v>#REF!</v>
      </c>
      <c r="AI14" s="187" t="e">
        <f>#REF!</f>
        <v>#REF!</v>
      </c>
      <c r="AJ14" s="186"/>
      <c r="AK14" s="186"/>
      <c r="AP14" s="188" t="s">
        <v>289</v>
      </c>
    </row>
    <row r="15" spans="1:42">
      <c r="AH15" s="189" t="s">
        <v>329</v>
      </c>
      <c r="AI15" s="189"/>
      <c r="AP15" s="188" t="s">
        <v>302</v>
      </c>
    </row>
    <row r="16" spans="1:42">
      <c r="AH16" s="190" t="e">
        <f>#REF!+#REF!+AH14</f>
        <v>#REF!</v>
      </c>
      <c r="AI16" s="190" t="e">
        <f>#REF!+#REF!+AI14</f>
        <v>#REF!</v>
      </c>
      <c r="AP16" s="188" t="s">
        <v>281</v>
      </c>
    </row>
    <row r="17" spans="3:42">
      <c r="AP17" s="188" t="s">
        <v>283</v>
      </c>
    </row>
    <row r="18" spans="3:42" ht="15.75">
      <c r="AP18" s="191" t="s">
        <v>278</v>
      </c>
    </row>
    <row r="19" spans="3:42">
      <c r="AP19" s="188" t="s">
        <v>300</v>
      </c>
    </row>
    <row r="20" spans="3:42" ht="18.75">
      <c r="T20" s="192" t="e">
        <f>#REF!/#REF!*100</f>
        <v>#REF!</v>
      </c>
      <c r="AP20" s="188" t="s">
        <v>286</v>
      </c>
    </row>
    <row r="21" spans="3:42">
      <c r="AP21" s="188" t="s">
        <v>330</v>
      </c>
    </row>
    <row r="22" spans="3:42" ht="15">
      <c r="AP22" s="193" t="s">
        <v>331</v>
      </c>
    </row>
    <row r="23" spans="3:42">
      <c r="C23" s="194" t="s">
        <v>332</v>
      </c>
      <c r="D23" s="129"/>
      <c r="AP23" s="188" t="s">
        <v>333</v>
      </c>
    </row>
    <row r="24" spans="3:42">
      <c r="C24" s="129" t="s">
        <v>281</v>
      </c>
      <c r="D24" s="129"/>
      <c r="AP24" s="188" t="s">
        <v>334</v>
      </c>
    </row>
    <row r="25" spans="3:42">
      <c r="C25" s="129" t="s">
        <v>335</v>
      </c>
      <c r="D25" s="129"/>
      <c r="AP25" s="195" t="s">
        <v>336</v>
      </c>
    </row>
    <row r="26" spans="3:42">
      <c r="C26" s="129" t="s">
        <v>289</v>
      </c>
      <c r="D26" s="129"/>
    </row>
    <row r="27" spans="3:42">
      <c r="C27" s="129" t="s">
        <v>300</v>
      </c>
      <c r="D27" s="129"/>
    </row>
    <row r="28" spans="3:42">
      <c r="C28" s="129" t="s">
        <v>330</v>
      </c>
      <c r="D28" s="129"/>
    </row>
    <row r="29" spans="3:42">
      <c r="C29" s="129" t="s">
        <v>302</v>
      </c>
      <c r="D29" s="129"/>
    </row>
    <row r="30" spans="3:42">
      <c r="C30" s="129" t="s">
        <v>278</v>
      </c>
      <c r="D30" s="129"/>
    </row>
    <row r="31" spans="3:42">
      <c r="C31" s="129" t="s">
        <v>286</v>
      </c>
      <c r="D31" s="129"/>
    </row>
    <row r="32" spans="3:42">
      <c r="C32" s="129" t="s">
        <v>337</v>
      </c>
      <c r="D32" s="129"/>
    </row>
    <row r="33" spans="3:4">
      <c r="C33" s="129" t="s">
        <v>338</v>
      </c>
      <c r="D33" s="129"/>
    </row>
    <row r="34" spans="3:4">
      <c r="C34" s="129" t="s">
        <v>339</v>
      </c>
      <c r="D34" s="129"/>
    </row>
    <row r="35" spans="3:4">
      <c r="C35" s="129" t="s">
        <v>340</v>
      </c>
      <c r="D35" s="129"/>
    </row>
  </sheetData>
  <mergeCells count="9">
    <mergeCell ref="AH15:AI15"/>
    <mergeCell ref="AF4:AF5"/>
    <mergeCell ref="A5:B5"/>
    <mergeCell ref="AD1:AD2"/>
    <mergeCell ref="A4:B4"/>
    <mergeCell ref="C4:Q4"/>
    <mergeCell ref="R4:W4"/>
    <mergeCell ref="X4:AC4"/>
    <mergeCell ref="AE4:AE5"/>
  </mergeCells>
  <conditionalFormatting sqref="AE8:AE13">
    <cfRule type="cellIs" dxfId="1" priority="4" operator="greaterThan">
      <formula>115</formula>
    </cfRule>
  </conditionalFormatting>
  <conditionalFormatting sqref="AF8:AF13">
    <cfRule type="cellIs" dxfId="0" priority="3" operator="greaterThan">
      <formula>110</formula>
    </cfRule>
  </conditionalFormatting>
  <dataValidations count="2">
    <dataValidation type="list" allowBlank="1" showInputMessage="1" showErrorMessage="1" sqref="AD8:AD13">
      <formula1>#REF!</formula1>
    </dataValidation>
    <dataValidation type="list" allowBlank="1" showInputMessage="1" showErrorMessage="1" sqref="AL5:AL13">
      <formula1>$AP$14:$AP$25</formula1>
    </dataValidation>
  </dataValidations>
  <printOptions horizontalCentered="1"/>
  <pageMargins left="0" right="0" top="0.15748031496062992" bottom="0.15748031496062992" header="0.11811023622047245" footer="0.11811023622047245"/>
  <pageSetup paperSize="9" scale="34" fitToHeight="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6"/>
  <sheetViews>
    <sheetView zoomScale="75" zoomScaleNormal="70" zoomScalePageLayoutView="90" workbookViewId="0">
      <selection activeCell="J145" sqref="J145"/>
    </sheetView>
  </sheetViews>
  <sheetFormatPr defaultColWidth="8.85546875" defaultRowHeight="12.75" outlineLevelRow="1" outlineLevelCol="1"/>
  <cols>
    <col min="1" max="1" width="9.42578125" style="113" customWidth="1"/>
    <col min="2" max="2" width="13.42578125" style="113" customWidth="1"/>
    <col min="3" max="3" width="17.140625" style="113" customWidth="1"/>
    <col min="4" max="4" width="17.85546875" style="113" customWidth="1" outlineLevel="1"/>
    <col min="5" max="5" width="8.85546875" style="113" customWidth="1" outlineLevel="1"/>
    <col min="6" max="6" width="10.42578125" style="113" customWidth="1" outlineLevel="1"/>
    <col min="7" max="7" width="8.85546875" style="113"/>
    <col min="8" max="8" width="8.85546875" style="113" hidden="1" customWidth="1" outlineLevel="1"/>
    <col min="9" max="9" width="20.28515625" style="113" customWidth="1" collapsed="1"/>
    <col min="10" max="10" width="6.7109375" style="113" customWidth="1"/>
    <col min="11" max="11" width="8.140625" style="113" customWidth="1"/>
    <col min="12" max="12" width="7.42578125" style="113" customWidth="1"/>
    <col min="13" max="13" width="7.28515625" style="113" customWidth="1"/>
    <col min="14" max="14" width="8.140625" style="113" customWidth="1"/>
    <col min="15" max="15" width="8.7109375" style="113" customWidth="1"/>
    <col min="16" max="16" width="8.42578125" style="113" customWidth="1" outlineLevel="1"/>
    <col min="17" max="17" width="11.42578125" style="113" customWidth="1"/>
    <col min="18" max="19" width="7.42578125" style="113" customWidth="1"/>
    <col min="20" max="20" width="8.42578125" style="113" customWidth="1"/>
    <col min="21" max="21" width="8.140625" style="113" customWidth="1"/>
    <col min="22" max="22" width="8.140625" style="113" customWidth="1" outlineLevel="1"/>
    <col min="23" max="23" width="9.140625" style="113" customWidth="1"/>
    <col min="24" max="24" width="6.85546875" style="113" customWidth="1"/>
    <col min="25" max="25" width="7.7109375" style="113" customWidth="1"/>
    <col min="26" max="26" width="11.140625" style="113" bestFit="1" customWidth="1"/>
    <col min="27" max="27" width="8.85546875" style="113" customWidth="1"/>
    <col min="28" max="28" width="8.85546875" style="113" customWidth="1" outlineLevel="1"/>
    <col min="29" max="29" width="8" style="113" customWidth="1"/>
    <col min="30" max="30" width="25.42578125" style="113" customWidth="1"/>
    <col min="31" max="31" width="15.85546875" style="113" customWidth="1"/>
    <col min="32" max="32" width="8.85546875" style="113"/>
    <col min="33" max="33" width="12.42578125" style="113" customWidth="1"/>
    <col min="34" max="34" width="11.42578125" style="113" customWidth="1"/>
    <col min="35" max="35" width="11.7109375" style="113" customWidth="1"/>
    <col min="36" max="36" width="8.85546875" style="113"/>
    <col min="37" max="37" width="8.85546875" style="478"/>
    <col min="38" max="38" width="15" style="113" customWidth="1"/>
    <col min="39" max="16384" width="8.85546875" style="113"/>
  </cols>
  <sheetData>
    <row r="1" spans="1:38" ht="15.75">
      <c r="A1" s="196" t="s">
        <v>0</v>
      </c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197"/>
      <c r="N1" s="199" t="s">
        <v>341</v>
      </c>
      <c r="O1" s="197"/>
      <c r="P1" s="200"/>
      <c r="Q1" s="200"/>
      <c r="R1" s="198"/>
      <c r="S1" s="197"/>
      <c r="T1" s="197"/>
      <c r="U1" s="197"/>
      <c r="V1" s="200"/>
      <c r="W1" s="200"/>
      <c r="X1" s="198"/>
      <c r="Y1" s="200"/>
      <c r="Z1" s="200"/>
      <c r="AA1" s="200"/>
      <c r="AB1" s="200"/>
      <c r="AC1" s="200"/>
      <c r="AD1" s="201"/>
      <c r="AE1" s="202"/>
      <c r="AF1" s="202"/>
      <c r="AG1" s="112"/>
      <c r="AH1" s="112"/>
      <c r="AI1" s="112"/>
      <c r="AK1" s="203"/>
    </row>
    <row r="2" spans="1:38" ht="15.75">
      <c r="A2" s="204" t="s">
        <v>342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5"/>
      <c r="AD2" s="197"/>
      <c r="AE2" s="206"/>
      <c r="AF2" s="202"/>
      <c r="AG2" s="112"/>
      <c r="AH2" s="112"/>
      <c r="AI2" s="112"/>
      <c r="AK2" s="203"/>
    </row>
    <row r="3" spans="1:38" ht="16.5" thickBot="1">
      <c r="A3" s="196"/>
      <c r="B3" s="196"/>
      <c r="C3" s="201"/>
      <c r="D3" s="201"/>
      <c r="E3" s="201"/>
      <c r="F3" s="201"/>
      <c r="G3" s="201"/>
      <c r="H3" s="201"/>
      <c r="I3" s="201"/>
      <c r="J3" s="201"/>
      <c r="K3" s="201"/>
      <c r="L3" s="207"/>
      <c r="M3" s="201"/>
      <c r="N3" s="201"/>
      <c r="O3" s="201"/>
      <c r="P3" s="208"/>
      <c r="Q3" s="208"/>
      <c r="R3" s="209"/>
      <c r="S3" s="210"/>
      <c r="T3" s="210"/>
      <c r="U3" s="210"/>
      <c r="V3" s="208"/>
      <c r="W3" s="208"/>
      <c r="X3" s="209"/>
      <c r="Y3" s="208"/>
      <c r="Z3" s="208"/>
      <c r="AA3" s="208"/>
      <c r="AB3" s="205"/>
      <c r="AC3" s="205"/>
      <c r="AD3" s="201"/>
      <c r="AE3" s="202"/>
      <c r="AF3" s="202"/>
      <c r="AG3" s="112"/>
      <c r="AH3" s="112"/>
      <c r="AI3" s="112"/>
      <c r="AK3" s="203"/>
    </row>
    <row r="4" spans="1:38" ht="15" customHeight="1">
      <c r="A4" s="211" t="s">
        <v>237</v>
      </c>
      <c r="B4" s="212"/>
      <c r="C4" s="213" t="s">
        <v>343</v>
      </c>
      <c r="D4" s="214"/>
      <c r="E4" s="214"/>
      <c r="F4" s="214"/>
      <c r="G4" s="214"/>
      <c r="H4" s="214"/>
      <c r="I4" s="214"/>
      <c r="J4" s="214"/>
      <c r="K4" s="214"/>
      <c r="L4" s="215"/>
      <c r="M4" s="214"/>
      <c r="N4" s="214"/>
      <c r="O4" s="214"/>
      <c r="P4" s="216"/>
      <c r="Q4" s="217"/>
      <c r="R4" s="218" t="s">
        <v>239</v>
      </c>
      <c r="S4" s="214"/>
      <c r="T4" s="214"/>
      <c r="U4" s="214"/>
      <c r="V4" s="216"/>
      <c r="W4" s="217"/>
      <c r="X4" s="218" t="s">
        <v>344</v>
      </c>
      <c r="Y4" s="216"/>
      <c r="Z4" s="216"/>
      <c r="AA4" s="216"/>
      <c r="AB4" s="216"/>
      <c r="AC4" s="219"/>
      <c r="AD4" s="214"/>
      <c r="AE4" s="220" t="s">
        <v>345</v>
      </c>
      <c r="AF4" s="221"/>
      <c r="AG4" s="222" t="s">
        <v>243</v>
      </c>
      <c r="AH4" s="223" t="s">
        <v>244</v>
      </c>
      <c r="AI4" s="223" t="s">
        <v>245</v>
      </c>
      <c r="AJ4" s="224"/>
      <c r="AK4" s="225" t="s">
        <v>328</v>
      </c>
      <c r="AL4" s="224" t="s">
        <v>346</v>
      </c>
    </row>
    <row r="5" spans="1:38" ht="15" customHeight="1">
      <c r="A5" s="226" t="s">
        <v>248</v>
      </c>
      <c r="B5" s="227"/>
      <c r="C5" s="228" t="s">
        <v>249</v>
      </c>
      <c r="D5" s="228" t="s">
        <v>250</v>
      </c>
      <c r="E5" s="228" t="s">
        <v>251</v>
      </c>
      <c r="F5" s="228" t="s">
        <v>252</v>
      </c>
      <c r="G5" s="228" t="s">
        <v>253</v>
      </c>
      <c r="H5" s="228" t="s">
        <v>254</v>
      </c>
      <c r="I5" s="228" t="s">
        <v>255</v>
      </c>
      <c r="J5" s="228" t="s">
        <v>256</v>
      </c>
      <c r="K5" s="228" t="s">
        <v>257</v>
      </c>
      <c r="L5" s="229" t="s">
        <v>258</v>
      </c>
      <c r="M5" s="230" t="s">
        <v>347</v>
      </c>
      <c r="N5" s="231"/>
      <c r="O5" s="231"/>
      <c r="P5" s="231"/>
      <c r="Q5" s="232"/>
      <c r="R5" s="229" t="s">
        <v>258</v>
      </c>
      <c r="S5" s="233" t="s">
        <v>259</v>
      </c>
      <c r="T5" s="234"/>
      <c r="U5" s="234"/>
      <c r="V5" s="235"/>
      <c r="W5" s="236"/>
      <c r="X5" s="229" t="s">
        <v>258</v>
      </c>
      <c r="Y5" s="237" t="s">
        <v>259</v>
      </c>
      <c r="Z5" s="235"/>
      <c r="AA5" s="235"/>
      <c r="AB5" s="235"/>
      <c r="AC5" s="235"/>
      <c r="AD5" s="238"/>
      <c r="AE5" s="239"/>
      <c r="AF5" s="221"/>
      <c r="AG5" s="240"/>
      <c r="AH5" s="223"/>
      <c r="AI5" s="223"/>
      <c r="AJ5" s="224"/>
      <c r="AK5" s="225"/>
      <c r="AL5" s="224" t="s">
        <v>348</v>
      </c>
    </row>
    <row r="6" spans="1:38" ht="15" customHeight="1">
      <c r="A6" s="241" t="s">
        <v>260</v>
      </c>
      <c r="B6" s="179" t="s">
        <v>261</v>
      </c>
      <c r="C6" s="242" t="s">
        <v>262</v>
      </c>
      <c r="D6" s="242" t="s">
        <v>263</v>
      </c>
      <c r="E6" s="242" t="s">
        <v>264</v>
      </c>
      <c r="F6" s="242" t="s">
        <v>265</v>
      </c>
      <c r="G6" s="242" t="s">
        <v>266</v>
      </c>
      <c r="H6" s="242" t="s">
        <v>267</v>
      </c>
      <c r="I6" s="242" t="s">
        <v>268</v>
      </c>
      <c r="J6" s="242" t="s">
        <v>269</v>
      </c>
      <c r="K6" s="242" t="s">
        <v>270</v>
      </c>
      <c r="L6" s="243" t="s">
        <v>271</v>
      </c>
      <c r="M6" s="244" t="s">
        <v>1</v>
      </c>
      <c r="N6" s="245" t="s">
        <v>2</v>
      </c>
      <c r="O6" s="245" t="s">
        <v>3</v>
      </c>
      <c r="P6" s="246" t="s">
        <v>4</v>
      </c>
      <c r="Q6" s="246" t="s">
        <v>272</v>
      </c>
      <c r="R6" s="243" t="s">
        <v>271</v>
      </c>
      <c r="S6" s="244" t="s">
        <v>1</v>
      </c>
      <c r="T6" s="245" t="s">
        <v>2</v>
      </c>
      <c r="U6" s="245" t="s">
        <v>3</v>
      </c>
      <c r="V6" s="246" t="s">
        <v>4</v>
      </c>
      <c r="W6" s="246" t="s">
        <v>272</v>
      </c>
      <c r="X6" s="243" t="s">
        <v>271</v>
      </c>
      <c r="Y6" s="246" t="s">
        <v>1</v>
      </c>
      <c r="Z6" s="247" t="s">
        <v>2</v>
      </c>
      <c r="AA6" s="247" t="s">
        <v>3</v>
      </c>
      <c r="AB6" s="246" t="s">
        <v>4</v>
      </c>
      <c r="AC6" s="237" t="s">
        <v>272</v>
      </c>
      <c r="AD6" s="238"/>
      <c r="AE6" s="221"/>
      <c r="AF6" s="221"/>
      <c r="AG6" s="240"/>
      <c r="AH6" s="223"/>
      <c r="AI6" s="223"/>
      <c r="AJ6" s="224"/>
      <c r="AK6" s="225"/>
      <c r="AL6" s="224"/>
    </row>
    <row r="7" spans="1:38" ht="15" customHeight="1">
      <c r="A7" s="248">
        <v>1</v>
      </c>
      <c r="B7" s="249">
        <v>2</v>
      </c>
      <c r="C7" s="250">
        <v>3</v>
      </c>
      <c r="D7" s="250">
        <v>4</v>
      </c>
      <c r="E7" s="250">
        <v>5</v>
      </c>
      <c r="F7" s="250">
        <v>6</v>
      </c>
      <c r="G7" s="250">
        <v>7</v>
      </c>
      <c r="H7" s="250">
        <v>8</v>
      </c>
      <c r="I7" s="250">
        <v>9</v>
      </c>
      <c r="J7" s="250">
        <v>10</v>
      </c>
      <c r="K7" s="250">
        <v>11</v>
      </c>
      <c r="L7" s="251">
        <v>12</v>
      </c>
      <c r="M7" s="250">
        <v>13</v>
      </c>
      <c r="N7" s="250">
        <v>14</v>
      </c>
      <c r="O7" s="250">
        <v>15</v>
      </c>
      <c r="P7" s="251">
        <v>16</v>
      </c>
      <c r="Q7" s="251">
        <v>17</v>
      </c>
      <c r="R7" s="252">
        <v>18</v>
      </c>
      <c r="S7" s="250">
        <v>19</v>
      </c>
      <c r="T7" s="250">
        <v>20</v>
      </c>
      <c r="U7" s="250">
        <v>21</v>
      </c>
      <c r="V7" s="251">
        <v>22</v>
      </c>
      <c r="W7" s="251">
        <v>23</v>
      </c>
      <c r="X7" s="252">
        <v>24</v>
      </c>
      <c r="Y7" s="251">
        <v>24</v>
      </c>
      <c r="Z7" s="251">
        <v>26</v>
      </c>
      <c r="AA7" s="251">
        <v>27</v>
      </c>
      <c r="AB7" s="251">
        <v>28</v>
      </c>
      <c r="AC7" s="253">
        <v>29</v>
      </c>
      <c r="AD7" s="254" t="s">
        <v>273</v>
      </c>
      <c r="AE7" s="255"/>
      <c r="AF7" s="221"/>
      <c r="AG7" s="256"/>
      <c r="AH7" s="223"/>
      <c r="AI7" s="223"/>
      <c r="AJ7" s="224"/>
      <c r="AK7" s="225"/>
      <c r="AL7" s="224"/>
    </row>
    <row r="8" spans="1:38" ht="15" customHeight="1">
      <c r="A8" s="285" t="s">
        <v>351</v>
      </c>
      <c r="B8" s="285" t="s">
        <v>352</v>
      </c>
      <c r="C8" s="180" t="s">
        <v>5</v>
      </c>
      <c r="D8" s="244" t="s">
        <v>275</v>
      </c>
      <c r="E8" s="242" t="s">
        <v>279</v>
      </c>
      <c r="F8" s="244" t="s">
        <v>349</v>
      </c>
      <c r="G8" s="228" t="s">
        <v>201</v>
      </c>
      <c r="H8" s="242"/>
      <c r="I8" s="244" t="s">
        <v>177</v>
      </c>
      <c r="J8" s="286">
        <v>23</v>
      </c>
      <c r="K8" s="294">
        <v>12</v>
      </c>
      <c r="L8" s="288">
        <v>2</v>
      </c>
      <c r="M8" s="289">
        <v>0</v>
      </c>
      <c r="N8" s="263">
        <v>0</v>
      </c>
      <c r="O8" s="263">
        <f>M8+N8</f>
        <v>0</v>
      </c>
      <c r="P8" s="289">
        <v>16</v>
      </c>
      <c r="Q8" s="263">
        <f>O8+P8</f>
        <v>16</v>
      </c>
      <c r="R8" s="288">
        <v>2</v>
      </c>
      <c r="S8" s="289">
        <v>0</v>
      </c>
      <c r="T8" s="289">
        <v>0</v>
      </c>
      <c r="U8" s="246">
        <f>S8+T8</f>
        <v>0</v>
      </c>
      <c r="V8" s="289">
        <v>16</v>
      </c>
      <c r="W8" s="246">
        <f>U8+V8</f>
        <v>16</v>
      </c>
      <c r="X8" s="243">
        <f t="shared" ref="X8:AC17" si="0">SUM(L8-R8)</f>
        <v>0</v>
      </c>
      <c r="Y8" s="264">
        <f t="shared" si="0"/>
        <v>0</v>
      </c>
      <c r="Z8" s="264">
        <f t="shared" si="0"/>
        <v>0</v>
      </c>
      <c r="AA8" s="264">
        <f t="shared" si="0"/>
        <v>0</v>
      </c>
      <c r="AB8" s="264">
        <f t="shared" si="0"/>
        <v>0</v>
      </c>
      <c r="AC8" s="264">
        <f t="shared" si="0"/>
        <v>0</v>
      </c>
      <c r="AD8" s="281" t="s">
        <v>28</v>
      </c>
      <c r="AE8" s="290"/>
      <c r="AF8" s="291"/>
      <c r="AG8" s="292"/>
      <c r="AH8" s="292"/>
      <c r="AI8" s="292"/>
      <c r="AJ8" s="224"/>
      <c r="AK8" s="259">
        <f t="shared" ref="AK8:AK15" si="1">AH8+AI8</f>
        <v>0</v>
      </c>
      <c r="AL8" s="293"/>
    </row>
    <row r="9" spans="1:38" ht="15" customHeight="1">
      <c r="A9" s="285" t="s">
        <v>351</v>
      </c>
      <c r="B9" s="285" t="s">
        <v>352</v>
      </c>
      <c r="C9" s="180" t="s">
        <v>5</v>
      </c>
      <c r="D9" s="244" t="s">
        <v>275</v>
      </c>
      <c r="E9" s="242" t="s">
        <v>279</v>
      </c>
      <c r="F9" s="244" t="s">
        <v>349</v>
      </c>
      <c r="G9" s="228" t="s">
        <v>201</v>
      </c>
      <c r="H9" s="244"/>
      <c r="I9" s="244" t="s">
        <v>177</v>
      </c>
      <c r="J9" s="286">
        <v>22</v>
      </c>
      <c r="K9" s="294">
        <v>8</v>
      </c>
      <c r="L9" s="288">
        <v>2.1</v>
      </c>
      <c r="M9" s="289">
        <v>0</v>
      </c>
      <c r="N9" s="289">
        <v>0</v>
      </c>
      <c r="O9" s="263">
        <f t="shared" ref="O9:O15" si="2">M9+N9</f>
        <v>0</v>
      </c>
      <c r="P9" s="289">
        <v>16</v>
      </c>
      <c r="Q9" s="262">
        <f t="shared" ref="Q9:Q17" si="3">O9+P9</f>
        <v>16</v>
      </c>
      <c r="R9" s="288">
        <v>2.1</v>
      </c>
      <c r="S9" s="289">
        <v>0</v>
      </c>
      <c r="T9" s="289">
        <v>0</v>
      </c>
      <c r="U9" s="246">
        <f t="shared" ref="U9:U17" si="4">S9+T9</f>
        <v>0</v>
      </c>
      <c r="V9" s="289">
        <v>16</v>
      </c>
      <c r="W9" s="246">
        <f t="shared" ref="W9:W17" si="5">U9+V9</f>
        <v>16</v>
      </c>
      <c r="X9" s="243">
        <f t="shared" si="0"/>
        <v>0</v>
      </c>
      <c r="Y9" s="264">
        <f t="shared" si="0"/>
        <v>0</v>
      </c>
      <c r="Z9" s="264">
        <f t="shared" si="0"/>
        <v>0</v>
      </c>
      <c r="AA9" s="264">
        <f t="shared" si="0"/>
        <v>0</v>
      </c>
      <c r="AB9" s="264">
        <f t="shared" si="0"/>
        <v>0</v>
      </c>
      <c r="AC9" s="264">
        <f t="shared" si="0"/>
        <v>0</v>
      </c>
      <c r="AD9" s="281" t="s">
        <v>28</v>
      </c>
      <c r="AE9" s="290"/>
      <c r="AF9" s="291"/>
      <c r="AG9" s="292"/>
      <c r="AH9" s="292"/>
      <c r="AI9" s="292"/>
      <c r="AJ9" s="224"/>
      <c r="AK9" s="259">
        <f t="shared" si="1"/>
        <v>0</v>
      </c>
      <c r="AL9" s="293"/>
    </row>
    <row r="10" spans="1:38" ht="15" customHeight="1">
      <c r="A10" s="285" t="s">
        <v>351</v>
      </c>
      <c r="B10" s="285" t="s">
        <v>352</v>
      </c>
      <c r="C10" s="180" t="s">
        <v>5</v>
      </c>
      <c r="D10" s="244" t="s">
        <v>275</v>
      </c>
      <c r="E10" s="242" t="s">
        <v>279</v>
      </c>
      <c r="F10" s="244" t="s">
        <v>349</v>
      </c>
      <c r="G10" s="228" t="s">
        <v>201</v>
      </c>
      <c r="H10" s="244"/>
      <c r="I10" s="244" t="s">
        <v>177</v>
      </c>
      <c r="J10" s="286">
        <v>27</v>
      </c>
      <c r="K10" s="294">
        <v>46</v>
      </c>
      <c r="L10" s="288">
        <v>3.4</v>
      </c>
      <c r="M10" s="289">
        <v>0</v>
      </c>
      <c r="N10" s="289">
        <v>0</v>
      </c>
      <c r="O10" s="262">
        <f t="shared" si="2"/>
        <v>0</v>
      </c>
      <c r="P10" s="289">
        <v>27</v>
      </c>
      <c r="Q10" s="262">
        <f t="shared" si="3"/>
        <v>27</v>
      </c>
      <c r="R10" s="288">
        <v>3.4</v>
      </c>
      <c r="S10" s="289">
        <v>0</v>
      </c>
      <c r="T10" s="289">
        <v>0</v>
      </c>
      <c r="U10" s="246">
        <f t="shared" si="4"/>
        <v>0</v>
      </c>
      <c r="V10" s="289">
        <v>27</v>
      </c>
      <c r="W10" s="246">
        <f t="shared" si="5"/>
        <v>27</v>
      </c>
      <c r="X10" s="243">
        <f t="shared" si="0"/>
        <v>0</v>
      </c>
      <c r="Y10" s="264">
        <f t="shared" si="0"/>
        <v>0</v>
      </c>
      <c r="Z10" s="264">
        <f t="shared" si="0"/>
        <v>0</v>
      </c>
      <c r="AA10" s="264">
        <f t="shared" si="0"/>
        <v>0</v>
      </c>
      <c r="AB10" s="264">
        <f t="shared" si="0"/>
        <v>0</v>
      </c>
      <c r="AC10" s="264">
        <f t="shared" si="0"/>
        <v>0</v>
      </c>
      <c r="AD10" s="281" t="s">
        <v>28</v>
      </c>
      <c r="AE10" s="290"/>
      <c r="AF10" s="291"/>
      <c r="AG10" s="292"/>
      <c r="AH10" s="292"/>
      <c r="AI10" s="292"/>
      <c r="AJ10" s="224"/>
      <c r="AK10" s="259">
        <f t="shared" si="1"/>
        <v>0</v>
      </c>
      <c r="AL10" s="293"/>
    </row>
    <row r="11" spans="1:38" ht="15" customHeight="1">
      <c r="A11" s="285" t="s">
        <v>351</v>
      </c>
      <c r="B11" s="285" t="s">
        <v>352</v>
      </c>
      <c r="C11" s="180" t="s">
        <v>5</v>
      </c>
      <c r="D11" s="244" t="s">
        <v>275</v>
      </c>
      <c r="E11" s="242" t="s">
        <v>279</v>
      </c>
      <c r="F11" s="244" t="s">
        <v>349</v>
      </c>
      <c r="G11" s="228" t="s">
        <v>201</v>
      </c>
      <c r="H11" s="244"/>
      <c r="I11" s="244" t="s">
        <v>177</v>
      </c>
      <c r="J11" s="286">
        <v>27</v>
      </c>
      <c r="K11" s="294">
        <v>21</v>
      </c>
      <c r="L11" s="288">
        <v>3.1</v>
      </c>
      <c r="M11" s="289">
        <v>0</v>
      </c>
      <c r="N11" s="289">
        <v>0</v>
      </c>
      <c r="O11" s="262">
        <f t="shared" si="2"/>
        <v>0</v>
      </c>
      <c r="P11" s="289">
        <v>25</v>
      </c>
      <c r="Q11" s="262">
        <f t="shared" si="3"/>
        <v>25</v>
      </c>
      <c r="R11" s="288">
        <v>3.1</v>
      </c>
      <c r="S11" s="289">
        <v>0</v>
      </c>
      <c r="T11" s="289">
        <v>0</v>
      </c>
      <c r="U11" s="246">
        <f t="shared" si="4"/>
        <v>0</v>
      </c>
      <c r="V11" s="289">
        <v>25</v>
      </c>
      <c r="W11" s="246">
        <f t="shared" si="5"/>
        <v>25</v>
      </c>
      <c r="X11" s="243">
        <f t="shared" si="0"/>
        <v>0</v>
      </c>
      <c r="Y11" s="264">
        <f t="shared" si="0"/>
        <v>0</v>
      </c>
      <c r="Z11" s="264">
        <f t="shared" si="0"/>
        <v>0</v>
      </c>
      <c r="AA11" s="264">
        <f t="shared" si="0"/>
        <v>0</v>
      </c>
      <c r="AB11" s="264">
        <f t="shared" si="0"/>
        <v>0</v>
      </c>
      <c r="AC11" s="264">
        <f t="shared" si="0"/>
        <v>0</v>
      </c>
      <c r="AD11" s="281" t="s">
        <v>28</v>
      </c>
      <c r="AE11" s="290"/>
      <c r="AF11" s="291"/>
      <c r="AG11" s="292"/>
      <c r="AH11" s="292"/>
      <c r="AI11" s="292"/>
      <c r="AJ11" s="224"/>
      <c r="AK11" s="259">
        <f t="shared" si="1"/>
        <v>0</v>
      </c>
      <c r="AL11" s="293"/>
    </row>
    <row r="12" spans="1:38" ht="15" customHeight="1">
      <c r="A12" s="285" t="s">
        <v>351</v>
      </c>
      <c r="B12" s="285" t="s">
        <v>352</v>
      </c>
      <c r="C12" s="180" t="s">
        <v>5</v>
      </c>
      <c r="D12" s="244" t="s">
        <v>275</v>
      </c>
      <c r="E12" s="242" t="s">
        <v>279</v>
      </c>
      <c r="F12" s="244" t="s">
        <v>349</v>
      </c>
      <c r="G12" s="228" t="s">
        <v>201</v>
      </c>
      <c r="H12" s="244"/>
      <c r="I12" s="244" t="s">
        <v>177</v>
      </c>
      <c r="J12" s="286">
        <v>27</v>
      </c>
      <c r="K12" s="294">
        <v>33</v>
      </c>
      <c r="L12" s="288">
        <v>5</v>
      </c>
      <c r="M12" s="289">
        <v>0</v>
      </c>
      <c r="N12" s="289">
        <v>0</v>
      </c>
      <c r="O12" s="262">
        <f t="shared" si="2"/>
        <v>0</v>
      </c>
      <c r="P12" s="289">
        <v>45</v>
      </c>
      <c r="Q12" s="262">
        <f t="shared" si="3"/>
        <v>45</v>
      </c>
      <c r="R12" s="288">
        <v>5</v>
      </c>
      <c r="S12" s="289">
        <v>0</v>
      </c>
      <c r="T12" s="289">
        <v>0</v>
      </c>
      <c r="U12" s="246">
        <f t="shared" si="4"/>
        <v>0</v>
      </c>
      <c r="V12" s="289">
        <v>45</v>
      </c>
      <c r="W12" s="246">
        <f t="shared" si="5"/>
        <v>45</v>
      </c>
      <c r="X12" s="243">
        <f t="shared" si="0"/>
        <v>0</v>
      </c>
      <c r="Y12" s="264">
        <f t="shared" si="0"/>
        <v>0</v>
      </c>
      <c r="Z12" s="264">
        <f t="shared" si="0"/>
        <v>0</v>
      </c>
      <c r="AA12" s="264">
        <f t="shared" si="0"/>
        <v>0</v>
      </c>
      <c r="AB12" s="264">
        <f t="shared" si="0"/>
        <v>0</v>
      </c>
      <c r="AC12" s="264">
        <f t="shared" si="0"/>
        <v>0</v>
      </c>
      <c r="AD12" s="281" t="s">
        <v>28</v>
      </c>
      <c r="AE12" s="290"/>
      <c r="AF12" s="291"/>
      <c r="AG12" s="292"/>
      <c r="AH12" s="292"/>
      <c r="AI12" s="292"/>
      <c r="AJ12" s="224"/>
      <c r="AK12" s="259">
        <f t="shared" si="1"/>
        <v>0</v>
      </c>
      <c r="AL12" s="293"/>
    </row>
    <row r="13" spans="1:38" ht="15" customHeight="1">
      <c r="A13" s="285" t="s">
        <v>351</v>
      </c>
      <c r="B13" s="285" t="s">
        <v>352</v>
      </c>
      <c r="C13" s="180" t="s">
        <v>5</v>
      </c>
      <c r="D13" s="244" t="s">
        <v>275</v>
      </c>
      <c r="E13" s="242" t="s">
        <v>279</v>
      </c>
      <c r="F13" s="244" t="s">
        <v>349</v>
      </c>
      <c r="G13" s="228" t="s">
        <v>201</v>
      </c>
      <c r="H13" s="244"/>
      <c r="I13" s="244" t="s">
        <v>177</v>
      </c>
      <c r="J13" s="286">
        <v>6</v>
      </c>
      <c r="K13" s="294">
        <v>14</v>
      </c>
      <c r="L13" s="288">
        <v>1.1000000000000001</v>
      </c>
      <c r="M13" s="289">
        <v>0</v>
      </c>
      <c r="N13" s="289">
        <v>0</v>
      </c>
      <c r="O13" s="263">
        <f t="shared" si="2"/>
        <v>0</v>
      </c>
      <c r="P13" s="289">
        <v>9</v>
      </c>
      <c r="Q13" s="263">
        <f t="shared" si="3"/>
        <v>9</v>
      </c>
      <c r="R13" s="288">
        <v>1.1000000000000001</v>
      </c>
      <c r="S13" s="289">
        <v>0</v>
      </c>
      <c r="T13" s="289">
        <v>0</v>
      </c>
      <c r="U13" s="246">
        <f t="shared" si="4"/>
        <v>0</v>
      </c>
      <c r="V13" s="289">
        <v>9</v>
      </c>
      <c r="W13" s="246">
        <f t="shared" si="5"/>
        <v>9</v>
      </c>
      <c r="X13" s="288">
        <f t="shared" si="0"/>
        <v>0</v>
      </c>
      <c r="Y13" s="289">
        <f t="shared" si="0"/>
        <v>0</v>
      </c>
      <c r="Z13" s="289">
        <f t="shared" si="0"/>
        <v>0</v>
      </c>
      <c r="AA13" s="289">
        <f t="shared" si="0"/>
        <v>0</v>
      </c>
      <c r="AB13" s="289">
        <f t="shared" si="0"/>
        <v>0</v>
      </c>
      <c r="AC13" s="289">
        <f t="shared" si="0"/>
        <v>0</v>
      </c>
      <c r="AD13" s="281" t="s">
        <v>28</v>
      </c>
      <c r="AE13" s="290"/>
      <c r="AF13" s="291"/>
      <c r="AG13" s="292"/>
      <c r="AH13" s="292"/>
      <c r="AI13" s="292"/>
      <c r="AJ13" s="224"/>
      <c r="AK13" s="259">
        <f t="shared" si="1"/>
        <v>0</v>
      </c>
      <c r="AL13" s="293"/>
    </row>
    <row r="14" spans="1:38" ht="15" customHeight="1">
      <c r="A14" s="285" t="s">
        <v>351</v>
      </c>
      <c r="B14" s="285" t="s">
        <v>352</v>
      </c>
      <c r="C14" s="180" t="s">
        <v>5</v>
      </c>
      <c r="D14" s="244" t="s">
        <v>275</v>
      </c>
      <c r="E14" s="242" t="s">
        <v>279</v>
      </c>
      <c r="F14" s="244" t="s">
        <v>349</v>
      </c>
      <c r="G14" s="228" t="s">
        <v>201</v>
      </c>
      <c r="H14" s="244"/>
      <c r="I14" s="244" t="s">
        <v>177</v>
      </c>
      <c r="J14" s="286">
        <v>27</v>
      </c>
      <c r="K14" s="294">
        <v>23</v>
      </c>
      <c r="L14" s="288">
        <v>1</v>
      </c>
      <c r="M14" s="289">
        <v>0</v>
      </c>
      <c r="N14" s="289">
        <v>0</v>
      </c>
      <c r="O14" s="263">
        <f t="shared" si="2"/>
        <v>0</v>
      </c>
      <c r="P14" s="289">
        <v>8</v>
      </c>
      <c r="Q14" s="263">
        <f t="shared" si="3"/>
        <v>8</v>
      </c>
      <c r="R14" s="288">
        <v>1</v>
      </c>
      <c r="S14" s="289">
        <v>0</v>
      </c>
      <c r="T14" s="289">
        <v>0</v>
      </c>
      <c r="U14" s="246">
        <f t="shared" si="4"/>
        <v>0</v>
      </c>
      <c r="V14" s="289">
        <v>8</v>
      </c>
      <c r="W14" s="246">
        <f t="shared" si="5"/>
        <v>8</v>
      </c>
      <c r="X14" s="288">
        <f t="shared" si="0"/>
        <v>0</v>
      </c>
      <c r="Y14" s="289">
        <f t="shared" si="0"/>
        <v>0</v>
      </c>
      <c r="Z14" s="289">
        <f t="shared" si="0"/>
        <v>0</v>
      </c>
      <c r="AA14" s="289">
        <f t="shared" si="0"/>
        <v>0</v>
      </c>
      <c r="AB14" s="289">
        <f t="shared" si="0"/>
        <v>0</v>
      </c>
      <c r="AC14" s="289">
        <f t="shared" si="0"/>
        <v>0</v>
      </c>
      <c r="AD14" s="281" t="s">
        <v>28</v>
      </c>
      <c r="AE14" s="290"/>
      <c r="AF14" s="291"/>
      <c r="AG14" s="292"/>
      <c r="AH14" s="292"/>
      <c r="AI14" s="292"/>
      <c r="AJ14" s="224"/>
      <c r="AK14" s="259">
        <f t="shared" si="1"/>
        <v>0</v>
      </c>
      <c r="AL14" s="293"/>
    </row>
    <row r="15" spans="1:38" ht="15" customHeight="1">
      <c r="A15" s="285" t="s">
        <v>351</v>
      </c>
      <c r="B15" s="285" t="s">
        <v>352</v>
      </c>
      <c r="C15" s="180" t="s">
        <v>5</v>
      </c>
      <c r="D15" s="244" t="s">
        <v>275</v>
      </c>
      <c r="E15" s="242" t="s">
        <v>279</v>
      </c>
      <c r="F15" s="244" t="s">
        <v>349</v>
      </c>
      <c r="G15" s="228" t="s">
        <v>201</v>
      </c>
      <c r="H15" s="244"/>
      <c r="I15" s="244" t="s">
        <v>177</v>
      </c>
      <c r="J15" s="286">
        <v>6</v>
      </c>
      <c r="K15" s="294">
        <v>13</v>
      </c>
      <c r="L15" s="288">
        <v>3.2</v>
      </c>
      <c r="M15" s="289">
        <v>0</v>
      </c>
      <c r="N15" s="289">
        <v>0</v>
      </c>
      <c r="O15" s="263">
        <f t="shared" si="2"/>
        <v>0</v>
      </c>
      <c r="P15" s="289">
        <v>25</v>
      </c>
      <c r="Q15" s="263">
        <f t="shared" si="3"/>
        <v>25</v>
      </c>
      <c r="R15" s="288">
        <v>3.2</v>
      </c>
      <c r="S15" s="289">
        <v>0</v>
      </c>
      <c r="T15" s="289">
        <v>0</v>
      </c>
      <c r="U15" s="246">
        <f t="shared" si="4"/>
        <v>0</v>
      </c>
      <c r="V15" s="289">
        <v>25</v>
      </c>
      <c r="W15" s="246">
        <f t="shared" si="5"/>
        <v>25</v>
      </c>
      <c r="X15" s="288">
        <f t="shared" si="0"/>
        <v>0</v>
      </c>
      <c r="Y15" s="289">
        <f t="shared" si="0"/>
        <v>0</v>
      </c>
      <c r="Z15" s="289">
        <f t="shared" si="0"/>
        <v>0</v>
      </c>
      <c r="AA15" s="289">
        <f t="shared" si="0"/>
        <v>0</v>
      </c>
      <c r="AB15" s="289">
        <f t="shared" si="0"/>
        <v>0</v>
      </c>
      <c r="AC15" s="289">
        <f t="shared" si="0"/>
        <v>0</v>
      </c>
      <c r="AD15" s="281" t="s">
        <v>28</v>
      </c>
      <c r="AE15" s="290"/>
      <c r="AF15" s="291"/>
      <c r="AG15" s="292"/>
      <c r="AH15" s="292"/>
      <c r="AI15" s="292"/>
      <c r="AJ15" s="224"/>
      <c r="AK15" s="259">
        <f t="shared" si="1"/>
        <v>0</v>
      </c>
      <c r="AL15" s="293"/>
    </row>
    <row r="16" spans="1:38" ht="15" customHeight="1">
      <c r="A16" s="285" t="s">
        <v>351</v>
      </c>
      <c r="B16" s="285" t="s">
        <v>352</v>
      </c>
      <c r="C16" s="180" t="s">
        <v>5</v>
      </c>
      <c r="D16" s="244" t="s">
        <v>275</v>
      </c>
      <c r="E16" s="242" t="s">
        <v>279</v>
      </c>
      <c r="F16" s="244" t="s">
        <v>349</v>
      </c>
      <c r="G16" s="228" t="s">
        <v>201</v>
      </c>
      <c r="H16" s="244"/>
      <c r="I16" s="244" t="s">
        <v>177</v>
      </c>
      <c r="J16" s="286">
        <v>6</v>
      </c>
      <c r="K16" s="294">
        <v>12</v>
      </c>
      <c r="L16" s="288">
        <v>3.2</v>
      </c>
      <c r="M16" s="289">
        <v>0</v>
      </c>
      <c r="N16" s="289">
        <v>0</v>
      </c>
      <c r="O16" s="263">
        <v>0</v>
      </c>
      <c r="P16" s="289">
        <v>25</v>
      </c>
      <c r="Q16" s="263">
        <f t="shared" si="3"/>
        <v>25</v>
      </c>
      <c r="R16" s="288">
        <v>3.2</v>
      </c>
      <c r="S16" s="289">
        <v>0</v>
      </c>
      <c r="T16" s="289">
        <v>0</v>
      </c>
      <c r="U16" s="246">
        <f t="shared" si="4"/>
        <v>0</v>
      </c>
      <c r="V16" s="289">
        <v>25</v>
      </c>
      <c r="W16" s="246">
        <f t="shared" si="5"/>
        <v>25</v>
      </c>
      <c r="X16" s="288">
        <f t="shared" si="0"/>
        <v>0</v>
      </c>
      <c r="Y16" s="289">
        <f t="shared" si="0"/>
        <v>0</v>
      </c>
      <c r="Z16" s="289">
        <f t="shared" si="0"/>
        <v>0</v>
      </c>
      <c r="AA16" s="289">
        <f t="shared" si="0"/>
        <v>0</v>
      </c>
      <c r="AB16" s="289">
        <f t="shared" si="0"/>
        <v>0</v>
      </c>
      <c r="AC16" s="289">
        <f t="shared" si="0"/>
        <v>0</v>
      </c>
      <c r="AD16" s="281" t="s">
        <v>28</v>
      </c>
      <c r="AE16" s="290"/>
      <c r="AF16" s="291"/>
      <c r="AG16" s="292"/>
      <c r="AH16" s="292"/>
      <c r="AI16" s="292"/>
      <c r="AJ16" s="224"/>
      <c r="AK16" s="259"/>
      <c r="AL16" s="293"/>
    </row>
    <row r="17" spans="1:38" ht="15" customHeight="1">
      <c r="A17" s="285" t="s">
        <v>351</v>
      </c>
      <c r="B17" s="285" t="s">
        <v>352</v>
      </c>
      <c r="C17" s="180" t="s">
        <v>5</v>
      </c>
      <c r="D17" s="244" t="s">
        <v>275</v>
      </c>
      <c r="E17" s="242" t="s">
        <v>279</v>
      </c>
      <c r="F17" s="244" t="s">
        <v>349</v>
      </c>
      <c r="G17" s="228" t="s">
        <v>201</v>
      </c>
      <c r="H17" s="244"/>
      <c r="I17" s="244" t="s">
        <v>177</v>
      </c>
      <c r="J17" s="286">
        <v>6</v>
      </c>
      <c r="K17" s="294">
        <v>8</v>
      </c>
      <c r="L17" s="288">
        <v>5</v>
      </c>
      <c r="M17" s="289">
        <v>0</v>
      </c>
      <c r="N17" s="289">
        <v>0</v>
      </c>
      <c r="O17" s="263">
        <v>0</v>
      </c>
      <c r="P17" s="289">
        <v>45</v>
      </c>
      <c r="Q17" s="263">
        <f t="shared" si="3"/>
        <v>45</v>
      </c>
      <c r="R17" s="288">
        <v>5</v>
      </c>
      <c r="S17" s="289">
        <v>0</v>
      </c>
      <c r="T17" s="289">
        <v>0</v>
      </c>
      <c r="U17" s="246">
        <f t="shared" si="4"/>
        <v>0</v>
      </c>
      <c r="V17" s="289">
        <v>45</v>
      </c>
      <c r="W17" s="246">
        <f t="shared" si="5"/>
        <v>45</v>
      </c>
      <c r="X17" s="288">
        <f t="shared" si="0"/>
        <v>0</v>
      </c>
      <c r="Y17" s="289">
        <f t="shared" si="0"/>
        <v>0</v>
      </c>
      <c r="Z17" s="289">
        <f t="shared" si="0"/>
        <v>0</v>
      </c>
      <c r="AA17" s="289">
        <f t="shared" si="0"/>
        <v>0</v>
      </c>
      <c r="AB17" s="289">
        <f t="shared" si="0"/>
        <v>0</v>
      </c>
      <c r="AC17" s="289">
        <f t="shared" si="0"/>
        <v>0</v>
      </c>
      <c r="AD17" s="281" t="s">
        <v>28</v>
      </c>
      <c r="AE17" s="290"/>
      <c r="AF17" s="291"/>
      <c r="AG17" s="292"/>
      <c r="AH17" s="292"/>
      <c r="AI17" s="292"/>
      <c r="AJ17" s="224"/>
      <c r="AK17" s="259"/>
      <c r="AL17" s="293"/>
    </row>
    <row r="18" spans="1:38" ht="15" customHeight="1">
      <c r="A18" s="260" t="s">
        <v>353</v>
      </c>
      <c r="B18" s="261">
        <v>44428</v>
      </c>
      <c r="C18" s="242" t="s">
        <v>10</v>
      </c>
      <c r="D18" s="242" t="s">
        <v>275</v>
      </c>
      <c r="E18" s="242" t="s">
        <v>279</v>
      </c>
      <c r="F18" s="242" t="s">
        <v>349</v>
      </c>
      <c r="G18" s="242" t="s">
        <v>12</v>
      </c>
      <c r="H18" s="179"/>
      <c r="I18" s="242" t="s">
        <v>41</v>
      </c>
      <c r="J18" s="266">
        <v>16</v>
      </c>
      <c r="K18" s="266">
        <v>9</v>
      </c>
      <c r="L18" s="267">
        <v>9.3000000000000007</v>
      </c>
      <c r="M18" s="266">
        <v>0</v>
      </c>
      <c r="N18" s="266">
        <v>177</v>
      </c>
      <c r="O18" s="262">
        <f t="shared" ref="O18" si="6">M18+N18</f>
        <v>177</v>
      </c>
      <c r="P18" s="268">
        <v>31</v>
      </c>
      <c r="Q18" s="263">
        <f t="shared" ref="Q18" si="7">O18+P18</f>
        <v>208</v>
      </c>
      <c r="R18" s="267">
        <v>0.5</v>
      </c>
      <c r="S18" s="246">
        <v>0</v>
      </c>
      <c r="T18" s="246">
        <v>8</v>
      </c>
      <c r="U18" s="264">
        <f t="shared" ref="U18" si="8">S18+T18</f>
        <v>8</v>
      </c>
      <c r="V18" s="268">
        <v>4</v>
      </c>
      <c r="W18" s="263">
        <f t="shared" ref="W18" si="9">U18+V18</f>
        <v>12</v>
      </c>
      <c r="X18" s="269">
        <f t="shared" ref="X18" si="10">SUM(L18-R18)</f>
        <v>8.8000000000000007</v>
      </c>
      <c r="Y18" s="264">
        <f t="shared" ref="Y18:AC18" si="11">SUM(M18-S18)</f>
        <v>0</v>
      </c>
      <c r="Z18" s="264">
        <f t="shared" si="11"/>
        <v>169</v>
      </c>
      <c r="AA18" s="264">
        <f t="shared" si="11"/>
        <v>169</v>
      </c>
      <c r="AB18" s="264">
        <f t="shared" si="11"/>
        <v>27</v>
      </c>
      <c r="AC18" s="264">
        <f t="shared" si="11"/>
        <v>196</v>
      </c>
      <c r="AD18" s="265" t="s">
        <v>282</v>
      </c>
      <c r="AE18" s="221" t="s">
        <v>286</v>
      </c>
      <c r="AF18" s="257"/>
      <c r="AG18" s="258">
        <v>711</v>
      </c>
      <c r="AH18" s="258">
        <v>0</v>
      </c>
      <c r="AI18" s="258">
        <v>711</v>
      </c>
      <c r="AJ18" s="224"/>
      <c r="AK18" s="259">
        <f t="shared" ref="AK18:AK20" si="12">AH18+AI18</f>
        <v>711</v>
      </c>
      <c r="AL18" s="224"/>
    </row>
    <row r="19" spans="1:38" s="171" customFormat="1" ht="15" customHeight="1">
      <c r="A19" s="275" t="s">
        <v>355</v>
      </c>
      <c r="B19" s="283">
        <v>44400</v>
      </c>
      <c r="C19" s="179" t="s">
        <v>6</v>
      </c>
      <c r="D19" s="244" t="s">
        <v>275</v>
      </c>
      <c r="E19" s="242" t="s">
        <v>279</v>
      </c>
      <c r="F19" s="244" t="s">
        <v>354</v>
      </c>
      <c r="G19" s="242" t="s">
        <v>12</v>
      </c>
      <c r="H19" s="244"/>
      <c r="I19" s="242" t="s">
        <v>41</v>
      </c>
      <c r="J19" s="274">
        <v>6</v>
      </c>
      <c r="K19" s="277" t="s">
        <v>130</v>
      </c>
      <c r="L19" s="278">
        <v>2</v>
      </c>
      <c r="M19" s="279">
        <v>0</v>
      </c>
      <c r="N19" s="279">
        <v>85</v>
      </c>
      <c r="O19" s="264">
        <f t="shared" ref="O19:O22" si="13">M19+N19</f>
        <v>85</v>
      </c>
      <c r="P19" s="279">
        <v>13</v>
      </c>
      <c r="Q19" s="264">
        <f t="shared" ref="Q19:Q22" si="14">O19+P19</f>
        <v>98</v>
      </c>
      <c r="R19" s="278">
        <v>0</v>
      </c>
      <c r="S19" s="279">
        <v>0</v>
      </c>
      <c r="T19" s="279">
        <v>0</v>
      </c>
      <c r="U19" s="246">
        <f t="shared" ref="U19:U22" si="15">S19+T19</f>
        <v>0</v>
      </c>
      <c r="V19" s="279">
        <v>0</v>
      </c>
      <c r="W19" s="264">
        <f t="shared" ref="W19:W22" si="16">U19+V19</f>
        <v>0</v>
      </c>
      <c r="X19" s="243">
        <f t="shared" ref="X19:AA22" si="17">SUM(L19-R19)</f>
        <v>2</v>
      </c>
      <c r="Y19" s="264">
        <f t="shared" si="17"/>
        <v>0</v>
      </c>
      <c r="Z19" s="264">
        <f t="shared" si="17"/>
        <v>85</v>
      </c>
      <c r="AA19" s="264">
        <f t="shared" si="17"/>
        <v>85</v>
      </c>
      <c r="AB19" s="264">
        <f t="shared" ref="AB19:AC22" si="18">SUM(P19-V19)</f>
        <v>13</v>
      </c>
      <c r="AC19" s="264">
        <f t="shared" si="18"/>
        <v>98</v>
      </c>
      <c r="AD19" s="300" t="s">
        <v>292</v>
      </c>
      <c r="AE19" s="221" t="s">
        <v>289</v>
      </c>
      <c r="AF19" s="301"/>
      <c r="AG19" s="301">
        <v>339</v>
      </c>
      <c r="AH19" s="301">
        <v>0</v>
      </c>
      <c r="AI19" s="301">
        <v>339</v>
      </c>
      <c r="AJ19" s="302"/>
      <c r="AK19" s="259">
        <f t="shared" si="12"/>
        <v>339</v>
      </c>
      <c r="AL19" s="301"/>
    </row>
    <row r="20" spans="1:38" s="171" customFormat="1" ht="15" customHeight="1">
      <c r="A20" s="275" t="s">
        <v>355</v>
      </c>
      <c r="B20" s="283">
        <v>44400</v>
      </c>
      <c r="C20" s="179" t="s">
        <v>6</v>
      </c>
      <c r="D20" s="244" t="s">
        <v>275</v>
      </c>
      <c r="E20" s="242" t="s">
        <v>279</v>
      </c>
      <c r="F20" s="244" t="s">
        <v>349</v>
      </c>
      <c r="G20" s="242" t="s">
        <v>12</v>
      </c>
      <c r="H20" s="244"/>
      <c r="I20" s="242" t="s">
        <v>41</v>
      </c>
      <c r="J20" s="274">
        <v>14</v>
      </c>
      <c r="K20" s="277" t="s">
        <v>356</v>
      </c>
      <c r="L20" s="278">
        <v>2.2999999999999998</v>
      </c>
      <c r="M20" s="279">
        <v>0</v>
      </c>
      <c r="N20" s="279">
        <v>81</v>
      </c>
      <c r="O20" s="264">
        <f t="shared" si="13"/>
        <v>81</v>
      </c>
      <c r="P20" s="279">
        <v>11</v>
      </c>
      <c r="Q20" s="264">
        <f t="shared" si="14"/>
        <v>92</v>
      </c>
      <c r="R20" s="278">
        <v>0</v>
      </c>
      <c r="S20" s="279">
        <v>0</v>
      </c>
      <c r="T20" s="279">
        <v>0</v>
      </c>
      <c r="U20" s="246">
        <f t="shared" si="15"/>
        <v>0</v>
      </c>
      <c r="V20" s="279">
        <v>0</v>
      </c>
      <c r="W20" s="264">
        <f t="shared" si="16"/>
        <v>0</v>
      </c>
      <c r="X20" s="243">
        <f t="shared" si="17"/>
        <v>2.2999999999999998</v>
      </c>
      <c r="Y20" s="264">
        <f t="shared" si="17"/>
        <v>0</v>
      </c>
      <c r="Z20" s="264">
        <f t="shared" si="17"/>
        <v>81</v>
      </c>
      <c r="AA20" s="264">
        <f t="shared" si="17"/>
        <v>81</v>
      </c>
      <c r="AB20" s="264">
        <f t="shared" si="18"/>
        <v>11</v>
      </c>
      <c r="AC20" s="264">
        <f t="shared" si="18"/>
        <v>92</v>
      </c>
      <c r="AD20" s="300" t="s">
        <v>292</v>
      </c>
      <c r="AE20" s="221" t="s">
        <v>289</v>
      </c>
      <c r="AF20" s="301"/>
      <c r="AG20" s="301">
        <v>319</v>
      </c>
      <c r="AH20" s="301">
        <v>0</v>
      </c>
      <c r="AI20" s="301">
        <v>319</v>
      </c>
      <c r="AJ20" s="302"/>
      <c r="AK20" s="259">
        <f t="shared" si="12"/>
        <v>319</v>
      </c>
      <c r="AL20" s="301"/>
    </row>
    <row r="21" spans="1:38" s="171" customFormat="1" ht="15" customHeight="1">
      <c r="A21" s="275" t="s">
        <v>355</v>
      </c>
      <c r="B21" s="283">
        <v>44400</v>
      </c>
      <c r="C21" s="179" t="s">
        <v>6</v>
      </c>
      <c r="D21" s="244" t="s">
        <v>275</v>
      </c>
      <c r="E21" s="242" t="s">
        <v>279</v>
      </c>
      <c r="F21" s="244" t="s">
        <v>354</v>
      </c>
      <c r="G21" s="242" t="s">
        <v>12</v>
      </c>
      <c r="H21" s="244"/>
      <c r="I21" s="242" t="s">
        <v>41</v>
      </c>
      <c r="J21" s="274">
        <v>18</v>
      </c>
      <c r="K21" s="277" t="s">
        <v>195</v>
      </c>
      <c r="L21" s="278">
        <v>3</v>
      </c>
      <c r="M21" s="279">
        <v>0</v>
      </c>
      <c r="N21" s="279">
        <v>111</v>
      </c>
      <c r="O21" s="264">
        <f t="shared" si="13"/>
        <v>111</v>
      </c>
      <c r="P21" s="279">
        <v>13</v>
      </c>
      <c r="Q21" s="264">
        <f t="shared" si="14"/>
        <v>124</v>
      </c>
      <c r="R21" s="278">
        <v>0</v>
      </c>
      <c r="S21" s="279">
        <v>0</v>
      </c>
      <c r="T21" s="279">
        <v>0</v>
      </c>
      <c r="U21" s="246">
        <f t="shared" si="15"/>
        <v>0</v>
      </c>
      <c r="V21" s="279">
        <v>0</v>
      </c>
      <c r="W21" s="264">
        <f t="shared" si="16"/>
        <v>0</v>
      </c>
      <c r="X21" s="243">
        <f t="shared" si="17"/>
        <v>3</v>
      </c>
      <c r="Y21" s="264">
        <f t="shared" si="17"/>
        <v>0</v>
      </c>
      <c r="Z21" s="264">
        <f t="shared" si="17"/>
        <v>111</v>
      </c>
      <c r="AA21" s="264">
        <f t="shared" si="17"/>
        <v>111</v>
      </c>
      <c r="AB21" s="264">
        <f t="shared" si="18"/>
        <v>13</v>
      </c>
      <c r="AC21" s="264">
        <f t="shared" si="18"/>
        <v>124</v>
      </c>
      <c r="AD21" s="300" t="s">
        <v>292</v>
      </c>
      <c r="AE21" s="221" t="s">
        <v>289</v>
      </c>
      <c r="AF21" s="301"/>
      <c r="AG21" s="301">
        <v>437</v>
      </c>
      <c r="AH21" s="301">
        <v>0</v>
      </c>
      <c r="AI21" s="301">
        <v>437</v>
      </c>
      <c r="AJ21" s="302"/>
      <c r="AK21" s="259">
        <f t="shared" ref="AK21:AK33" si="19">AH21+AI21</f>
        <v>437</v>
      </c>
      <c r="AL21" s="301"/>
    </row>
    <row r="22" spans="1:38" s="171" customFormat="1" ht="15" customHeight="1">
      <c r="A22" s="275" t="s">
        <v>355</v>
      </c>
      <c r="B22" s="283">
        <v>44400</v>
      </c>
      <c r="C22" s="179" t="s">
        <v>6</v>
      </c>
      <c r="D22" s="244" t="s">
        <v>275</v>
      </c>
      <c r="E22" s="242" t="s">
        <v>279</v>
      </c>
      <c r="F22" s="244" t="s">
        <v>349</v>
      </c>
      <c r="G22" s="242" t="s">
        <v>12</v>
      </c>
      <c r="H22" s="244"/>
      <c r="I22" s="242" t="s">
        <v>41</v>
      </c>
      <c r="J22" s="274">
        <v>11</v>
      </c>
      <c r="K22" s="277" t="s">
        <v>357</v>
      </c>
      <c r="L22" s="278">
        <v>2.8</v>
      </c>
      <c r="M22" s="279">
        <v>2</v>
      </c>
      <c r="N22" s="279">
        <v>128</v>
      </c>
      <c r="O22" s="264">
        <f t="shared" si="13"/>
        <v>130</v>
      </c>
      <c r="P22" s="279">
        <v>18</v>
      </c>
      <c r="Q22" s="264">
        <f t="shared" si="14"/>
        <v>148</v>
      </c>
      <c r="R22" s="278">
        <v>0.1</v>
      </c>
      <c r="S22" s="279">
        <v>0</v>
      </c>
      <c r="T22" s="279">
        <v>4</v>
      </c>
      <c r="U22" s="246">
        <f t="shared" si="15"/>
        <v>4</v>
      </c>
      <c r="V22" s="279">
        <v>1</v>
      </c>
      <c r="W22" s="264">
        <f t="shared" si="16"/>
        <v>5</v>
      </c>
      <c r="X22" s="243">
        <f t="shared" si="17"/>
        <v>2.6999999999999997</v>
      </c>
      <c r="Y22" s="264">
        <f t="shared" si="17"/>
        <v>2</v>
      </c>
      <c r="Z22" s="264">
        <f t="shared" si="17"/>
        <v>124</v>
      </c>
      <c r="AA22" s="264">
        <f t="shared" si="17"/>
        <v>126</v>
      </c>
      <c r="AB22" s="264">
        <f t="shared" si="18"/>
        <v>17</v>
      </c>
      <c r="AC22" s="264">
        <f t="shared" si="18"/>
        <v>143</v>
      </c>
      <c r="AD22" s="300" t="s">
        <v>309</v>
      </c>
      <c r="AE22" s="221" t="s">
        <v>289</v>
      </c>
      <c r="AF22" s="301"/>
      <c r="AG22" s="301">
        <v>679</v>
      </c>
      <c r="AH22" s="301">
        <v>177</v>
      </c>
      <c r="AI22" s="301">
        <v>502</v>
      </c>
      <c r="AJ22" s="302"/>
      <c r="AK22" s="259">
        <f t="shared" si="19"/>
        <v>679</v>
      </c>
      <c r="AL22" s="301"/>
    </row>
    <row r="23" spans="1:38" ht="15" customHeight="1">
      <c r="A23" s="303" t="s">
        <v>358</v>
      </c>
      <c r="B23" s="283">
        <v>44398</v>
      </c>
      <c r="C23" s="244" t="s">
        <v>7</v>
      </c>
      <c r="D23" s="244" t="s">
        <v>275</v>
      </c>
      <c r="E23" s="242" t="s">
        <v>279</v>
      </c>
      <c r="F23" s="244" t="s">
        <v>349</v>
      </c>
      <c r="G23" s="242" t="s">
        <v>12</v>
      </c>
      <c r="H23" s="244"/>
      <c r="I23" s="242" t="s">
        <v>41</v>
      </c>
      <c r="J23" s="242">
        <v>3</v>
      </c>
      <c r="K23" s="270" t="s">
        <v>121</v>
      </c>
      <c r="L23" s="243">
        <v>3.6</v>
      </c>
      <c r="M23" s="264">
        <v>0</v>
      </c>
      <c r="N23" s="264">
        <v>340</v>
      </c>
      <c r="O23" s="262">
        <f t="shared" ref="O23:O27" si="20">M23+N23</f>
        <v>340</v>
      </c>
      <c r="P23" s="264">
        <v>45</v>
      </c>
      <c r="Q23" s="262">
        <f t="shared" ref="Q23:Q27" si="21">O23+P23</f>
        <v>385</v>
      </c>
      <c r="R23" s="243">
        <v>0.9</v>
      </c>
      <c r="S23" s="264">
        <v>0</v>
      </c>
      <c r="T23" s="264">
        <v>92</v>
      </c>
      <c r="U23" s="246">
        <f t="shared" ref="U23:U27" si="22">S23+T23</f>
        <v>92</v>
      </c>
      <c r="V23" s="264">
        <v>12</v>
      </c>
      <c r="W23" s="246">
        <f t="shared" ref="W23:W27" si="23">U23+V23</f>
        <v>104</v>
      </c>
      <c r="X23" s="243">
        <f t="shared" ref="X23:AC27" si="24">SUM(L23-R23)</f>
        <v>2.7</v>
      </c>
      <c r="Y23" s="264">
        <f t="shared" si="24"/>
        <v>0</v>
      </c>
      <c r="Z23" s="264">
        <f t="shared" si="24"/>
        <v>248</v>
      </c>
      <c r="AA23" s="264">
        <f t="shared" si="24"/>
        <v>248</v>
      </c>
      <c r="AB23" s="264">
        <f t="shared" si="24"/>
        <v>33</v>
      </c>
      <c r="AC23" s="264">
        <f t="shared" si="24"/>
        <v>281</v>
      </c>
      <c r="AD23" s="281" t="s">
        <v>323</v>
      </c>
      <c r="AE23" s="221" t="s">
        <v>300</v>
      </c>
      <c r="AF23" s="257"/>
      <c r="AG23" s="258">
        <v>1312</v>
      </c>
      <c r="AH23" s="258">
        <v>0</v>
      </c>
      <c r="AI23" s="258">
        <v>1312</v>
      </c>
      <c r="AJ23" s="224"/>
      <c r="AK23" s="259">
        <f t="shared" si="19"/>
        <v>1312</v>
      </c>
      <c r="AL23" s="224"/>
    </row>
    <row r="24" spans="1:38" ht="15" customHeight="1">
      <c r="A24" s="303" t="s">
        <v>358</v>
      </c>
      <c r="B24" s="283">
        <v>44398</v>
      </c>
      <c r="C24" s="244" t="s">
        <v>7</v>
      </c>
      <c r="D24" s="244" t="s">
        <v>275</v>
      </c>
      <c r="E24" s="242" t="s">
        <v>279</v>
      </c>
      <c r="F24" s="244" t="s">
        <v>349</v>
      </c>
      <c r="G24" s="242" t="s">
        <v>12</v>
      </c>
      <c r="H24" s="244"/>
      <c r="I24" s="242" t="s">
        <v>41</v>
      </c>
      <c r="J24" s="242">
        <v>9</v>
      </c>
      <c r="K24" s="270" t="s">
        <v>287</v>
      </c>
      <c r="L24" s="243">
        <v>0.7</v>
      </c>
      <c r="M24" s="264">
        <v>0</v>
      </c>
      <c r="N24" s="264">
        <v>61</v>
      </c>
      <c r="O24" s="262">
        <f t="shared" si="20"/>
        <v>61</v>
      </c>
      <c r="P24" s="264">
        <v>10</v>
      </c>
      <c r="Q24" s="262">
        <f t="shared" si="21"/>
        <v>71</v>
      </c>
      <c r="R24" s="243">
        <v>0.7</v>
      </c>
      <c r="S24" s="264">
        <v>0</v>
      </c>
      <c r="T24" s="264">
        <v>61</v>
      </c>
      <c r="U24" s="246">
        <f t="shared" si="22"/>
        <v>61</v>
      </c>
      <c r="V24" s="264">
        <v>10</v>
      </c>
      <c r="W24" s="246">
        <f t="shared" si="23"/>
        <v>71</v>
      </c>
      <c r="X24" s="243">
        <f t="shared" si="24"/>
        <v>0</v>
      </c>
      <c r="Y24" s="264">
        <f t="shared" si="24"/>
        <v>0</v>
      </c>
      <c r="Z24" s="264">
        <f t="shared" si="24"/>
        <v>0</v>
      </c>
      <c r="AA24" s="264">
        <f t="shared" si="24"/>
        <v>0</v>
      </c>
      <c r="AB24" s="264">
        <f t="shared" si="24"/>
        <v>0</v>
      </c>
      <c r="AC24" s="264">
        <f t="shared" si="24"/>
        <v>0</v>
      </c>
      <c r="AD24" s="281" t="s">
        <v>323</v>
      </c>
      <c r="AE24" s="221" t="s">
        <v>330</v>
      </c>
      <c r="AF24" s="257"/>
      <c r="AG24" s="258">
        <v>236</v>
      </c>
      <c r="AH24" s="258">
        <v>0</v>
      </c>
      <c r="AI24" s="258">
        <v>236</v>
      </c>
      <c r="AJ24" s="224"/>
      <c r="AK24" s="259">
        <f t="shared" si="19"/>
        <v>236</v>
      </c>
      <c r="AL24" s="224"/>
    </row>
    <row r="25" spans="1:38" ht="15" customHeight="1">
      <c r="A25" s="303" t="s">
        <v>359</v>
      </c>
      <c r="B25" s="283">
        <v>44413</v>
      </c>
      <c r="C25" s="244" t="s">
        <v>7</v>
      </c>
      <c r="D25" s="244" t="s">
        <v>275</v>
      </c>
      <c r="E25" s="242" t="s">
        <v>279</v>
      </c>
      <c r="F25" s="244" t="s">
        <v>349</v>
      </c>
      <c r="G25" s="242" t="s">
        <v>12</v>
      </c>
      <c r="H25" s="244"/>
      <c r="I25" s="242" t="s">
        <v>41</v>
      </c>
      <c r="J25" s="242">
        <v>10</v>
      </c>
      <c r="K25" s="270" t="s">
        <v>360</v>
      </c>
      <c r="L25" s="243">
        <v>1.1000000000000001</v>
      </c>
      <c r="M25" s="264">
        <v>0</v>
      </c>
      <c r="N25" s="264">
        <v>68</v>
      </c>
      <c r="O25" s="262">
        <f t="shared" si="20"/>
        <v>68</v>
      </c>
      <c r="P25" s="264">
        <v>9</v>
      </c>
      <c r="Q25" s="262">
        <f t="shared" si="21"/>
        <v>77</v>
      </c>
      <c r="R25" s="243">
        <v>0.6</v>
      </c>
      <c r="S25" s="264">
        <v>0</v>
      </c>
      <c r="T25" s="264">
        <v>40</v>
      </c>
      <c r="U25" s="246">
        <f t="shared" si="22"/>
        <v>40</v>
      </c>
      <c r="V25" s="264">
        <v>5</v>
      </c>
      <c r="W25" s="246">
        <f t="shared" si="23"/>
        <v>45</v>
      </c>
      <c r="X25" s="243">
        <f t="shared" si="24"/>
        <v>0.50000000000000011</v>
      </c>
      <c r="Y25" s="264">
        <f t="shared" si="24"/>
        <v>0</v>
      </c>
      <c r="Z25" s="264">
        <f t="shared" si="24"/>
        <v>28</v>
      </c>
      <c r="AA25" s="264">
        <f t="shared" si="24"/>
        <v>28</v>
      </c>
      <c r="AB25" s="264">
        <f t="shared" si="24"/>
        <v>4</v>
      </c>
      <c r="AC25" s="280">
        <f t="shared" si="24"/>
        <v>32</v>
      </c>
      <c r="AD25" s="281" t="s">
        <v>323</v>
      </c>
      <c r="AE25" s="221" t="s">
        <v>330</v>
      </c>
      <c r="AF25" s="257"/>
      <c r="AG25" s="258">
        <v>240</v>
      </c>
      <c r="AH25" s="258">
        <v>0</v>
      </c>
      <c r="AI25" s="258">
        <v>240</v>
      </c>
      <c r="AJ25" s="224"/>
      <c r="AK25" s="259">
        <f t="shared" si="19"/>
        <v>240</v>
      </c>
      <c r="AL25" s="224"/>
    </row>
    <row r="26" spans="1:38" ht="15" customHeight="1">
      <c r="A26" s="303" t="s">
        <v>359</v>
      </c>
      <c r="B26" s="283">
        <v>44413</v>
      </c>
      <c r="C26" s="244" t="s">
        <v>7</v>
      </c>
      <c r="D26" s="244" t="s">
        <v>275</v>
      </c>
      <c r="E26" s="242" t="s">
        <v>279</v>
      </c>
      <c r="F26" s="244" t="s">
        <v>349</v>
      </c>
      <c r="G26" s="242" t="s">
        <v>12</v>
      </c>
      <c r="H26" s="244"/>
      <c r="I26" s="242" t="s">
        <v>41</v>
      </c>
      <c r="J26" s="242">
        <v>8</v>
      </c>
      <c r="K26" s="270" t="s">
        <v>361</v>
      </c>
      <c r="L26" s="243">
        <v>2</v>
      </c>
      <c r="M26" s="264">
        <v>0</v>
      </c>
      <c r="N26" s="264">
        <v>161</v>
      </c>
      <c r="O26" s="262">
        <f t="shared" si="20"/>
        <v>161</v>
      </c>
      <c r="P26" s="264">
        <v>22</v>
      </c>
      <c r="Q26" s="262">
        <f t="shared" si="21"/>
        <v>183</v>
      </c>
      <c r="R26" s="243">
        <v>0</v>
      </c>
      <c r="S26" s="264">
        <v>0</v>
      </c>
      <c r="T26" s="264">
        <v>0</v>
      </c>
      <c r="U26" s="246">
        <f t="shared" si="22"/>
        <v>0</v>
      </c>
      <c r="V26" s="264">
        <v>0</v>
      </c>
      <c r="W26" s="246">
        <f t="shared" si="23"/>
        <v>0</v>
      </c>
      <c r="X26" s="243">
        <f t="shared" si="24"/>
        <v>2</v>
      </c>
      <c r="Y26" s="264">
        <f t="shared" si="24"/>
        <v>0</v>
      </c>
      <c r="Z26" s="264">
        <f t="shared" si="24"/>
        <v>161</v>
      </c>
      <c r="AA26" s="264">
        <f t="shared" si="24"/>
        <v>161</v>
      </c>
      <c r="AB26" s="264">
        <f t="shared" si="24"/>
        <v>22</v>
      </c>
      <c r="AC26" s="280">
        <f t="shared" si="24"/>
        <v>183</v>
      </c>
      <c r="AD26" s="281" t="s">
        <v>323</v>
      </c>
      <c r="AE26" s="221" t="s">
        <v>330</v>
      </c>
      <c r="AF26" s="257"/>
      <c r="AG26" s="258">
        <v>618</v>
      </c>
      <c r="AH26" s="258">
        <v>0</v>
      </c>
      <c r="AI26" s="258">
        <v>618</v>
      </c>
      <c r="AJ26" s="224"/>
      <c r="AK26" s="259">
        <f t="shared" si="19"/>
        <v>618</v>
      </c>
      <c r="AL26" s="224"/>
    </row>
    <row r="27" spans="1:38" ht="15" customHeight="1">
      <c r="A27" s="303" t="s">
        <v>359</v>
      </c>
      <c r="B27" s="283">
        <v>44413</v>
      </c>
      <c r="C27" s="244" t="s">
        <v>7</v>
      </c>
      <c r="D27" s="244" t="s">
        <v>275</v>
      </c>
      <c r="E27" s="242" t="s">
        <v>279</v>
      </c>
      <c r="F27" s="244" t="s">
        <v>349</v>
      </c>
      <c r="G27" s="242" t="s">
        <v>12</v>
      </c>
      <c r="H27" s="244"/>
      <c r="I27" s="242" t="s">
        <v>41</v>
      </c>
      <c r="J27" s="242">
        <v>11</v>
      </c>
      <c r="K27" s="270" t="s">
        <v>362</v>
      </c>
      <c r="L27" s="243">
        <v>1.4</v>
      </c>
      <c r="M27" s="264">
        <v>0</v>
      </c>
      <c r="N27" s="264">
        <v>128</v>
      </c>
      <c r="O27" s="262">
        <f t="shared" si="20"/>
        <v>128</v>
      </c>
      <c r="P27" s="264">
        <v>17</v>
      </c>
      <c r="Q27" s="262">
        <f t="shared" si="21"/>
        <v>145</v>
      </c>
      <c r="R27" s="243">
        <v>0.8</v>
      </c>
      <c r="S27" s="264">
        <v>0</v>
      </c>
      <c r="T27" s="264">
        <v>72</v>
      </c>
      <c r="U27" s="246">
        <f t="shared" si="22"/>
        <v>72</v>
      </c>
      <c r="V27" s="264">
        <v>10</v>
      </c>
      <c r="W27" s="246">
        <f t="shared" si="23"/>
        <v>82</v>
      </c>
      <c r="X27" s="243">
        <f t="shared" si="24"/>
        <v>0.59999999999999987</v>
      </c>
      <c r="Y27" s="264">
        <f t="shared" si="24"/>
        <v>0</v>
      </c>
      <c r="Z27" s="264">
        <f t="shared" si="24"/>
        <v>56</v>
      </c>
      <c r="AA27" s="264">
        <f t="shared" si="24"/>
        <v>56</v>
      </c>
      <c r="AB27" s="264">
        <f t="shared" si="24"/>
        <v>7</v>
      </c>
      <c r="AC27" s="280">
        <f t="shared" si="24"/>
        <v>63</v>
      </c>
      <c r="AD27" s="281" t="s">
        <v>323</v>
      </c>
      <c r="AE27" s="221" t="s">
        <v>330</v>
      </c>
      <c r="AF27" s="257"/>
      <c r="AG27" s="258">
        <v>503</v>
      </c>
      <c r="AH27" s="258">
        <v>0</v>
      </c>
      <c r="AI27" s="258">
        <v>503</v>
      </c>
      <c r="AJ27" s="224"/>
      <c r="AK27" s="259">
        <f t="shared" si="19"/>
        <v>503</v>
      </c>
      <c r="AL27" s="224"/>
    </row>
    <row r="28" spans="1:38" ht="15" customHeight="1">
      <c r="A28" s="282" t="s">
        <v>363</v>
      </c>
      <c r="B28" s="283">
        <v>44386</v>
      </c>
      <c r="C28" s="244" t="s">
        <v>8</v>
      </c>
      <c r="D28" s="244" t="s">
        <v>275</v>
      </c>
      <c r="E28" s="242" t="s">
        <v>279</v>
      </c>
      <c r="F28" s="244" t="s">
        <v>354</v>
      </c>
      <c r="G28" s="228" t="s">
        <v>12</v>
      </c>
      <c r="H28" s="242"/>
      <c r="I28" s="242" t="s">
        <v>41</v>
      </c>
      <c r="J28" s="242">
        <v>8</v>
      </c>
      <c r="K28" s="270" t="s">
        <v>192</v>
      </c>
      <c r="L28" s="243">
        <v>11.1</v>
      </c>
      <c r="M28" s="264">
        <v>0</v>
      </c>
      <c r="N28" s="264">
        <v>173</v>
      </c>
      <c r="O28" s="262">
        <f t="shared" ref="O28:O30" si="25">M28+N28</f>
        <v>173</v>
      </c>
      <c r="P28" s="264">
        <v>36</v>
      </c>
      <c r="Q28" s="262">
        <f t="shared" ref="Q28:Q30" si="26">O28+P28</f>
        <v>209</v>
      </c>
      <c r="R28" s="243">
        <v>2.4</v>
      </c>
      <c r="S28" s="264">
        <v>0</v>
      </c>
      <c r="T28" s="264">
        <v>36</v>
      </c>
      <c r="U28" s="246">
        <f t="shared" ref="U28:U30" si="27">S28+T28</f>
        <v>36</v>
      </c>
      <c r="V28" s="264">
        <v>7</v>
      </c>
      <c r="W28" s="246">
        <f t="shared" ref="W28:W30" si="28">U28+V28</f>
        <v>43</v>
      </c>
      <c r="X28" s="243">
        <f t="shared" ref="X28:AA30" si="29">SUM(L28-R28)</f>
        <v>8.6999999999999993</v>
      </c>
      <c r="Y28" s="264">
        <f t="shared" si="29"/>
        <v>0</v>
      </c>
      <c r="Z28" s="264">
        <f t="shared" si="29"/>
        <v>137</v>
      </c>
      <c r="AA28" s="264">
        <f t="shared" si="29"/>
        <v>137</v>
      </c>
      <c r="AB28" s="264">
        <f>SUM(P28-V28)</f>
        <v>29</v>
      </c>
      <c r="AC28" s="264">
        <f t="shared" ref="AB28:AC30" si="30">SUM(Q28-W28)</f>
        <v>166</v>
      </c>
      <c r="AD28" s="281" t="s">
        <v>304</v>
      </c>
      <c r="AE28" s="221" t="s">
        <v>286</v>
      </c>
      <c r="AF28" s="257"/>
      <c r="AG28" s="258">
        <v>693</v>
      </c>
      <c r="AH28" s="258">
        <v>0</v>
      </c>
      <c r="AI28" s="258">
        <v>693</v>
      </c>
      <c r="AJ28" s="224"/>
      <c r="AK28" s="259">
        <f t="shared" si="19"/>
        <v>693</v>
      </c>
      <c r="AL28" s="224"/>
    </row>
    <row r="29" spans="1:38" ht="15" customHeight="1">
      <c r="A29" s="282" t="s">
        <v>364</v>
      </c>
      <c r="B29" s="283">
        <v>44410</v>
      </c>
      <c r="C29" s="244" t="s">
        <v>8</v>
      </c>
      <c r="D29" s="244" t="s">
        <v>275</v>
      </c>
      <c r="E29" s="242" t="s">
        <v>279</v>
      </c>
      <c r="F29" s="244" t="s">
        <v>349</v>
      </c>
      <c r="G29" s="228" t="s">
        <v>12</v>
      </c>
      <c r="H29" s="242"/>
      <c r="I29" s="242" t="s">
        <v>41</v>
      </c>
      <c r="J29" s="242">
        <v>19</v>
      </c>
      <c r="K29" s="270" t="s">
        <v>118</v>
      </c>
      <c r="L29" s="243">
        <v>6</v>
      </c>
      <c r="M29" s="264">
        <v>0</v>
      </c>
      <c r="N29" s="264">
        <v>175</v>
      </c>
      <c r="O29" s="262">
        <f t="shared" si="25"/>
        <v>175</v>
      </c>
      <c r="P29" s="264">
        <v>28</v>
      </c>
      <c r="Q29" s="262">
        <f t="shared" si="26"/>
        <v>203</v>
      </c>
      <c r="R29" s="243">
        <v>0</v>
      </c>
      <c r="S29" s="264">
        <v>0</v>
      </c>
      <c r="T29" s="264">
        <v>0</v>
      </c>
      <c r="U29" s="246">
        <f t="shared" si="27"/>
        <v>0</v>
      </c>
      <c r="V29" s="264">
        <v>0</v>
      </c>
      <c r="W29" s="246">
        <f t="shared" si="28"/>
        <v>0</v>
      </c>
      <c r="X29" s="243">
        <f t="shared" si="29"/>
        <v>6</v>
      </c>
      <c r="Y29" s="264">
        <f t="shared" si="29"/>
        <v>0</v>
      </c>
      <c r="Z29" s="264">
        <f t="shared" si="29"/>
        <v>175</v>
      </c>
      <c r="AA29" s="264">
        <f t="shared" si="29"/>
        <v>175</v>
      </c>
      <c r="AB29" s="264">
        <f t="shared" si="30"/>
        <v>28</v>
      </c>
      <c r="AC29" s="264">
        <f t="shared" si="30"/>
        <v>203</v>
      </c>
      <c r="AD29" s="281" t="s">
        <v>317</v>
      </c>
      <c r="AE29" s="221" t="s">
        <v>286</v>
      </c>
      <c r="AF29" s="257"/>
      <c r="AG29" s="258">
        <v>706</v>
      </c>
      <c r="AH29" s="258">
        <v>0</v>
      </c>
      <c r="AI29" s="258">
        <v>706</v>
      </c>
      <c r="AJ29" s="224"/>
      <c r="AK29" s="259">
        <f t="shared" si="19"/>
        <v>706</v>
      </c>
      <c r="AL29" s="224"/>
    </row>
    <row r="30" spans="1:38" ht="15" customHeight="1">
      <c r="A30" s="284">
        <v>13754</v>
      </c>
      <c r="B30" s="283">
        <v>44420</v>
      </c>
      <c r="C30" s="244" t="s">
        <v>8</v>
      </c>
      <c r="D30" s="244" t="s">
        <v>275</v>
      </c>
      <c r="E30" s="242" t="s">
        <v>279</v>
      </c>
      <c r="F30" s="244" t="s">
        <v>349</v>
      </c>
      <c r="G30" s="228" t="s">
        <v>12</v>
      </c>
      <c r="H30" s="242"/>
      <c r="I30" s="242" t="s">
        <v>41</v>
      </c>
      <c r="J30" s="242">
        <v>26</v>
      </c>
      <c r="K30" s="270" t="s">
        <v>186</v>
      </c>
      <c r="L30" s="243">
        <v>6.5</v>
      </c>
      <c r="M30" s="264">
        <v>0</v>
      </c>
      <c r="N30" s="264">
        <v>133</v>
      </c>
      <c r="O30" s="262">
        <f t="shared" si="25"/>
        <v>133</v>
      </c>
      <c r="P30" s="264">
        <v>25</v>
      </c>
      <c r="Q30" s="262">
        <f t="shared" si="26"/>
        <v>158</v>
      </c>
      <c r="R30" s="243">
        <v>0</v>
      </c>
      <c r="S30" s="264">
        <v>0</v>
      </c>
      <c r="T30" s="264">
        <v>0</v>
      </c>
      <c r="U30" s="246">
        <f t="shared" si="27"/>
        <v>0</v>
      </c>
      <c r="V30" s="264">
        <v>0</v>
      </c>
      <c r="W30" s="246">
        <f t="shared" si="28"/>
        <v>0</v>
      </c>
      <c r="X30" s="243">
        <f t="shared" si="29"/>
        <v>6.5</v>
      </c>
      <c r="Y30" s="264">
        <f t="shared" si="29"/>
        <v>0</v>
      </c>
      <c r="Z30" s="264">
        <f t="shared" si="29"/>
        <v>133</v>
      </c>
      <c r="AA30" s="264">
        <f t="shared" si="29"/>
        <v>133</v>
      </c>
      <c r="AB30" s="264">
        <f t="shared" si="30"/>
        <v>25</v>
      </c>
      <c r="AC30" s="264">
        <f t="shared" si="30"/>
        <v>158</v>
      </c>
      <c r="AD30" s="304" t="s">
        <v>28</v>
      </c>
      <c r="AE30" s="221" t="s">
        <v>338</v>
      </c>
      <c r="AF30" s="257"/>
      <c r="AG30" s="258">
        <v>538</v>
      </c>
      <c r="AH30" s="258">
        <v>0</v>
      </c>
      <c r="AI30" s="258">
        <v>538</v>
      </c>
      <c r="AJ30" s="224"/>
      <c r="AK30" s="259">
        <f t="shared" si="19"/>
        <v>538</v>
      </c>
      <c r="AL30" s="224"/>
    </row>
    <row r="31" spans="1:38" ht="15" customHeight="1">
      <c r="A31" s="285" t="s">
        <v>365</v>
      </c>
      <c r="B31" s="285" t="s">
        <v>366</v>
      </c>
      <c r="C31" s="180" t="s">
        <v>5</v>
      </c>
      <c r="D31" s="244" t="s">
        <v>275</v>
      </c>
      <c r="E31" s="242" t="s">
        <v>279</v>
      </c>
      <c r="F31" s="244" t="s">
        <v>349</v>
      </c>
      <c r="G31" s="228" t="s">
        <v>12</v>
      </c>
      <c r="H31" s="244"/>
      <c r="I31" s="242" t="s">
        <v>41</v>
      </c>
      <c r="J31" s="286">
        <v>27</v>
      </c>
      <c r="K31" s="287" t="s">
        <v>367</v>
      </c>
      <c r="L31" s="288">
        <v>4</v>
      </c>
      <c r="M31" s="289">
        <v>75</v>
      </c>
      <c r="N31" s="289">
        <v>160</v>
      </c>
      <c r="O31" s="262">
        <f t="shared" ref="O31:O33" si="31">M31+N31</f>
        <v>235</v>
      </c>
      <c r="P31" s="288">
        <v>33</v>
      </c>
      <c r="Q31" s="262">
        <f t="shared" ref="Q31:Q33" si="32">O31+P31</f>
        <v>268</v>
      </c>
      <c r="R31" s="288">
        <v>1.5</v>
      </c>
      <c r="S31" s="289">
        <v>27</v>
      </c>
      <c r="T31" s="289">
        <v>60</v>
      </c>
      <c r="U31" s="246">
        <f t="shared" ref="U31:U33" si="33">S31+T31</f>
        <v>87</v>
      </c>
      <c r="V31" s="289">
        <v>12</v>
      </c>
      <c r="W31" s="246">
        <f t="shared" ref="W31:W33" si="34">U31+V31</f>
        <v>99</v>
      </c>
      <c r="X31" s="288">
        <f t="shared" ref="X31:AA33" si="35">SUM(L31-R31)</f>
        <v>2.5</v>
      </c>
      <c r="Y31" s="264">
        <f t="shared" si="35"/>
        <v>48</v>
      </c>
      <c r="Z31" s="264">
        <f t="shared" si="35"/>
        <v>100</v>
      </c>
      <c r="AA31" s="264">
        <f t="shared" si="35"/>
        <v>148</v>
      </c>
      <c r="AB31" s="264">
        <f t="shared" ref="AB31:AC33" si="36">SUM(P31-V31)</f>
        <v>21</v>
      </c>
      <c r="AC31" s="264">
        <f t="shared" si="36"/>
        <v>169</v>
      </c>
      <c r="AD31" s="281" t="s">
        <v>299</v>
      </c>
      <c r="AE31" s="290" t="s">
        <v>281</v>
      </c>
      <c r="AF31" s="291"/>
      <c r="AG31" s="292">
        <v>10786</v>
      </c>
      <c r="AH31" s="292">
        <v>10179</v>
      </c>
      <c r="AI31" s="292">
        <v>607</v>
      </c>
      <c r="AJ31" s="224"/>
      <c r="AK31" s="259">
        <f t="shared" si="19"/>
        <v>10786</v>
      </c>
      <c r="AL31" s="293"/>
    </row>
    <row r="32" spans="1:38" ht="15" customHeight="1">
      <c r="A32" s="285" t="s">
        <v>365</v>
      </c>
      <c r="B32" s="285" t="s">
        <v>366</v>
      </c>
      <c r="C32" s="180" t="s">
        <v>5</v>
      </c>
      <c r="D32" s="244" t="s">
        <v>275</v>
      </c>
      <c r="E32" s="242" t="s">
        <v>279</v>
      </c>
      <c r="F32" s="244" t="s">
        <v>349</v>
      </c>
      <c r="G32" s="228" t="s">
        <v>12</v>
      </c>
      <c r="H32" s="244"/>
      <c r="I32" s="242" t="s">
        <v>41</v>
      </c>
      <c r="J32" s="286">
        <v>27</v>
      </c>
      <c r="K32" s="287" t="s">
        <v>368</v>
      </c>
      <c r="L32" s="288">
        <v>1.5</v>
      </c>
      <c r="M32" s="289">
        <v>49</v>
      </c>
      <c r="N32" s="289">
        <v>110</v>
      </c>
      <c r="O32" s="262">
        <f t="shared" si="31"/>
        <v>159</v>
      </c>
      <c r="P32" s="288">
        <v>25</v>
      </c>
      <c r="Q32" s="262">
        <f t="shared" si="32"/>
        <v>184</v>
      </c>
      <c r="R32" s="288">
        <v>1</v>
      </c>
      <c r="S32" s="289">
        <v>82</v>
      </c>
      <c r="T32" s="289">
        <v>26</v>
      </c>
      <c r="U32" s="246">
        <f t="shared" si="33"/>
        <v>108</v>
      </c>
      <c r="V32" s="289">
        <v>17</v>
      </c>
      <c r="W32" s="246">
        <f t="shared" si="34"/>
        <v>125</v>
      </c>
      <c r="X32" s="288">
        <f t="shared" si="35"/>
        <v>0.5</v>
      </c>
      <c r="Y32" s="264">
        <v>0</v>
      </c>
      <c r="Z32" s="264">
        <v>51</v>
      </c>
      <c r="AA32" s="264">
        <f t="shared" si="35"/>
        <v>51</v>
      </c>
      <c r="AB32" s="264">
        <f t="shared" si="36"/>
        <v>8</v>
      </c>
      <c r="AC32" s="264">
        <f t="shared" si="36"/>
        <v>59</v>
      </c>
      <c r="AD32" s="281" t="s">
        <v>299</v>
      </c>
      <c r="AE32" s="290" t="s">
        <v>281</v>
      </c>
      <c r="AF32" s="291"/>
      <c r="AG32" s="292">
        <v>6410</v>
      </c>
      <c r="AH32" s="292">
        <v>5996</v>
      </c>
      <c r="AI32" s="292">
        <v>414</v>
      </c>
      <c r="AJ32" s="224"/>
      <c r="AK32" s="259">
        <f t="shared" si="19"/>
        <v>6410</v>
      </c>
      <c r="AL32" s="293"/>
    </row>
    <row r="33" spans="1:38" ht="15" customHeight="1">
      <c r="A33" s="285" t="s">
        <v>369</v>
      </c>
      <c r="B33" s="285" t="s">
        <v>370</v>
      </c>
      <c r="C33" s="180" t="s">
        <v>5</v>
      </c>
      <c r="D33" s="244" t="s">
        <v>275</v>
      </c>
      <c r="E33" s="242" t="s">
        <v>279</v>
      </c>
      <c r="F33" s="244" t="s">
        <v>349</v>
      </c>
      <c r="G33" s="228" t="s">
        <v>12</v>
      </c>
      <c r="H33" s="244"/>
      <c r="I33" s="242" t="s">
        <v>41</v>
      </c>
      <c r="J33" s="286">
        <v>18</v>
      </c>
      <c r="K33" s="287" t="s">
        <v>371</v>
      </c>
      <c r="L33" s="288">
        <v>2.1</v>
      </c>
      <c r="M33" s="289">
        <v>90</v>
      </c>
      <c r="N33" s="289">
        <v>106</v>
      </c>
      <c r="O33" s="263">
        <f t="shared" si="31"/>
        <v>196</v>
      </c>
      <c r="P33" s="289">
        <v>35</v>
      </c>
      <c r="Q33" s="263">
        <f t="shared" si="32"/>
        <v>231</v>
      </c>
      <c r="R33" s="288">
        <v>1.2</v>
      </c>
      <c r="S33" s="289">
        <v>81</v>
      </c>
      <c r="T33" s="289">
        <v>33</v>
      </c>
      <c r="U33" s="246">
        <f t="shared" si="33"/>
        <v>114</v>
      </c>
      <c r="V33" s="289">
        <v>20</v>
      </c>
      <c r="W33" s="246">
        <f t="shared" si="34"/>
        <v>134</v>
      </c>
      <c r="X33" s="288">
        <f t="shared" si="35"/>
        <v>0.90000000000000013</v>
      </c>
      <c r="Y33" s="264">
        <f t="shared" si="35"/>
        <v>9</v>
      </c>
      <c r="Z33" s="264">
        <f t="shared" si="35"/>
        <v>73</v>
      </c>
      <c r="AA33" s="264">
        <f t="shared" si="35"/>
        <v>82</v>
      </c>
      <c r="AB33" s="264">
        <f t="shared" si="36"/>
        <v>15</v>
      </c>
      <c r="AC33" s="264">
        <f t="shared" si="36"/>
        <v>97</v>
      </c>
      <c r="AD33" s="281" t="s">
        <v>301</v>
      </c>
      <c r="AE33" s="290" t="s">
        <v>281</v>
      </c>
      <c r="AF33" s="291"/>
      <c r="AG33" s="292">
        <v>10656</v>
      </c>
      <c r="AH33" s="292">
        <v>10254</v>
      </c>
      <c r="AI33" s="292">
        <v>402</v>
      </c>
      <c r="AJ33" s="224"/>
      <c r="AK33" s="259">
        <f t="shared" si="19"/>
        <v>10656</v>
      </c>
      <c r="AL33" s="293"/>
    </row>
    <row r="34" spans="1:38" ht="15" customHeight="1">
      <c r="A34" s="169" t="s">
        <v>372</v>
      </c>
      <c r="B34" s="169" t="s">
        <v>373</v>
      </c>
      <c r="C34" s="320" t="s">
        <v>10</v>
      </c>
      <c r="D34" s="242" t="s">
        <v>275</v>
      </c>
      <c r="E34" s="244" t="s">
        <v>279</v>
      </c>
      <c r="F34" s="244" t="s">
        <v>280</v>
      </c>
      <c r="G34" s="321" t="s">
        <v>374</v>
      </c>
      <c r="H34" s="321"/>
      <c r="I34" s="321" t="s">
        <v>42</v>
      </c>
      <c r="J34" s="321">
        <v>1</v>
      </c>
      <c r="K34" s="321">
        <v>6</v>
      </c>
      <c r="L34" s="323">
        <v>3.3</v>
      </c>
      <c r="M34" s="321">
        <v>0</v>
      </c>
      <c r="N34" s="321">
        <v>152</v>
      </c>
      <c r="O34" s="262">
        <f t="shared" ref="O34:O39" si="37">M34+N34</f>
        <v>152</v>
      </c>
      <c r="P34" s="324">
        <v>21</v>
      </c>
      <c r="Q34" s="262">
        <f t="shared" ref="Q34:Q39" si="38">O34+P34</f>
        <v>173</v>
      </c>
      <c r="R34" s="323">
        <v>0</v>
      </c>
      <c r="S34" s="324">
        <v>0</v>
      </c>
      <c r="T34" s="324">
        <v>0</v>
      </c>
      <c r="U34" s="246">
        <f t="shared" ref="U34:U39" si="39">S34+T34</f>
        <v>0</v>
      </c>
      <c r="V34" s="324">
        <v>0</v>
      </c>
      <c r="W34" s="246">
        <f t="shared" ref="W34:W39" si="40">U34+V34</f>
        <v>0</v>
      </c>
      <c r="X34" s="288">
        <f t="shared" ref="X34:Y39" si="41">SUM(L34-R34)</f>
        <v>3.3</v>
      </c>
      <c r="Y34" s="264">
        <f t="shared" si="41"/>
        <v>0</v>
      </c>
      <c r="Z34" s="264">
        <f t="shared" ref="Z34:AA39" si="42">SUM(N34-T34)</f>
        <v>152</v>
      </c>
      <c r="AA34" s="264">
        <f t="shared" si="42"/>
        <v>152</v>
      </c>
      <c r="AB34" s="264">
        <f t="shared" ref="AB34:AC39" si="43">SUM(P34-V34)</f>
        <v>21</v>
      </c>
      <c r="AC34" s="264">
        <f t="shared" si="43"/>
        <v>173</v>
      </c>
      <c r="AD34" s="325" t="s">
        <v>282</v>
      </c>
      <c r="AE34" s="221" t="s">
        <v>286</v>
      </c>
      <c r="AF34" s="326"/>
      <c r="AG34" s="258">
        <v>656</v>
      </c>
      <c r="AH34" s="258">
        <v>0</v>
      </c>
      <c r="AI34" s="258">
        <v>656</v>
      </c>
      <c r="AJ34" s="224"/>
      <c r="AK34" s="259">
        <f t="shared" ref="AK34:AK39" si="44">AH34+AI34</f>
        <v>656</v>
      </c>
      <c r="AL34" s="224"/>
    </row>
    <row r="35" spans="1:38" ht="15" customHeight="1">
      <c r="A35" s="169" t="s">
        <v>372</v>
      </c>
      <c r="B35" s="169" t="s">
        <v>373</v>
      </c>
      <c r="C35" s="320" t="s">
        <v>10</v>
      </c>
      <c r="D35" s="242" t="s">
        <v>275</v>
      </c>
      <c r="E35" s="244" t="s">
        <v>279</v>
      </c>
      <c r="F35" s="244" t="s">
        <v>280</v>
      </c>
      <c r="G35" s="321" t="s">
        <v>375</v>
      </c>
      <c r="H35" s="321"/>
      <c r="I35" s="321" t="s">
        <v>42</v>
      </c>
      <c r="J35" s="321">
        <v>1</v>
      </c>
      <c r="K35" s="322" t="s">
        <v>376</v>
      </c>
      <c r="L35" s="323">
        <v>1.1000000000000001</v>
      </c>
      <c r="M35" s="321">
        <v>0</v>
      </c>
      <c r="N35" s="321">
        <v>52</v>
      </c>
      <c r="O35" s="262">
        <f t="shared" si="37"/>
        <v>52</v>
      </c>
      <c r="P35" s="324">
        <v>4</v>
      </c>
      <c r="Q35" s="262">
        <f t="shared" si="38"/>
        <v>56</v>
      </c>
      <c r="R35" s="323">
        <v>0</v>
      </c>
      <c r="S35" s="324">
        <v>0</v>
      </c>
      <c r="T35" s="324">
        <v>0</v>
      </c>
      <c r="U35" s="246">
        <f t="shared" si="39"/>
        <v>0</v>
      </c>
      <c r="V35" s="324">
        <v>0</v>
      </c>
      <c r="W35" s="246">
        <f t="shared" si="40"/>
        <v>0</v>
      </c>
      <c r="X35" s="288">
        <f t="shared" si="41"/>
        <v>1.1000000000000001</v>
      </c>
      <c r="Y35" s="264">
        <f t="shared" si="41"/>
        <v>0</v>
      </c>
      <c r="Z35" s="264">
        <f t="shared" si="42"/>
        <v>52</v>
      </c>
      <c r="AA35" s="264">
        <f t="shared" si="42"/>
        <v>52</v>
      </c>
      <c r="AB35" s="264">
        <f t="shared" si="43"/>
        <v>4</v>
      </c>
      <c r="AC35" s="264">
        <f t="shared" si="43"/>
        <v>56</v>
      </c>
      <c r="AD35" s="325" t="s">
        <v>282</v>
      </c>
      <c r="AE35" s="221" t="s">
        <v>286</v>
      </c>
      <c r="AF35" s="326"/>
      <c r="AG35" s="258">
        <v>219</v>
      </c>
      <c r="AH35" s="258">
        <v>0</v>
      </c>
      <c r="AI35" s="258">
        <v>219</v>
      </c>
      <c r="AJ35" s="224"/>
      <c r="AK35" s="259">
        <f t="shared" si="44"/>
        <v>219</v>
      </c>
      <c r="AL35" s="224"/>
    </row>
    <row r="36" spans="1:38" ht="15" customHeight="1">
      <c r="A36" s="169" t="s">
        <v>372</v>
      </c>
      <c r="B36" s="169" t="s">
        <v>373</v>
      </c>
      <c r="C36" s="320" t="s">
        <v>10</v>
      </c>
      <c r="D36" s="242" t="s">
        <v>275</v>
      </c>
      <c r="E36" s="244" t="s">
        <v>279</v>
      </c>
      <c r="F36" s="244" t="s">
        <v>280</v>
      </c>
      <c r="G36" s="321" t="s">
        <v>377</v>
      </c>
      <c r="H36" s="321"/>
      <c r="I36" s="321" t="s">
        <v>42</v>
      </c>
      <c r="J36" s="321">
        <v>13</v>
      </c>
      <c r="K36" s="322" t="s">
        <v>357</v>
      </c>
      <c r="L36" s="323">
        <v>1</v>
      </c>
      <c r="M36" s="321">
        <v>2</v>
      </c>
      <c r="N36" s="321">
        <v>10</v>
      </c>
      <c r="O36" s="262">
        <f t="shared" si="37"/>
        <v>12</v>
      </c>
      <c r="P36" s="324">
        <v>0</v>
      </c>
      <c r="Q36" s="262">
        <f t="shared" si="38"/>
        <v>12</v>
      </c>
      <c r="R36" s="323">
        <v>1</v>
      </c>
      <c r="S36" s="324">
        <v>2</v>
      </c>
      <c r="T36" s="324">
        <v>9</v>
      </c>
      <c r="U36" s="246">
        <f t="shared" si="39"/>
        <v>11</v>
      </c>
      <c r="V36" s="324">
        <v>0</v>
      </c>
      <c r="W36" s="246">
        <f t="shared" si="40"/>
        <v>11</v>
      </c>
      <c r="X36" s="288">
        <f t="shared" si="41"/>
        <v>0</v>
      </c>
      <c r="Y36" s="264">
        <f t="shared" si="41"/>
        <v>0</v>
      </c>
      <c r="Z36" s="264">
        <v>0</v>
      </c>
      <c r="AA36" s="264">
        <v>0</v>
      </c>
      <c r="AB36" s="264">
        <f t="shared" si="43"/>
        <v>0</v>
      </c>
      <c r="AC36" s="264">
        <v>0</v>
      </c>
      <c r="AD36" s="327" t="s">
        <v>28</v>
      </c>
      <c r="AE36" s="221" t="s">
        <v>286</v>
      </c>
      <c r="AF36" s="326"/>
      <c r="AG36" s="258">
        <v>630</v>
      </c>
      <c r="AH36" s="258">
        <v>591</v>
      </c>
      <c r="AI36" s="258">
        <v>39</v>
      </c>
      <c r="AJ36" s="224"/>
      <c r="AK36" s="259">
        <f t="shared" si="44"/>
        <v>630</v>
      </c>
      <c r="AL36" s="224"/>
    </row>
    <row r="37" spans="1:38" ht="15" customHeight="1">
      <c r="A37" s="169" t="s">
        <v>372</v>
      </c>
      <c r="B37" s="169" t="s">
        <v>373</v>
      </c>
      <c r="C37" s="320" t="s">
        <v>10</v>
      </c>
      <c r="D37" s="242" t="s">
        <v>275</v>
      </c>
      <c r="E37" s="244" t="s">
        <v>279</v>
      </c>
      <c r="F37" s="244" t="s">
        <v>280</v>
      </c>
      <c r="G37" s="321" t="s">
        <v>12</v>
      </c>
      <c r="H37" s="321"/>
      <c r="I37" s="321" t="s">
        <v>42</v>
      </c>
      <c r="J37" s="321">
        <v>9</v>
      </c>
      <c r="K37" s="322" t="s">
        <v>193</v>
      </c>
      <c r="L37" s="323">
        <v>4</v>
      </c>
      <c r="M37" s="321">
        <v>3</v>
      </c>
      <c r="N37" s="321">
        <v>67</v>
      </c>
      <c r="O37" s="262">
        <f t="shared" si="37"/>
        <v>70</v>
      </c>
      <c r="P37" s="324">
        <v>7</v>
      </c>
      <c r="Q37" s="262">
        <f t="shared" si="38"/>
        <v>77</v>
      </c>
      <c r="R37" s="323">
        <v>1</v>
      </c>
      <c r="S37" s="324">
        <v>6</v>
      </c>
      <c r="T37" s="324">
        <v>17</v>
      </c>
      <c r="U37" s="246">
        <f t="shared" si="39"/>
        <v>23</v>
      </c>
      <c r="V37" s="324">
        <v>7</v>
      </c>
      <c r="W37" s="246">
        <f t="shared" si="40"/>
        <v>30</v>
      </c>
      <c r="X37" s="288">
        <f t="shared" si="41"/>
        <v>3</v>
      </c>
      <c r="Y37" s="264">
        <v>0</v>
      </c>
      <c r="Z37" s="264">
        <v>47</v>
      </c>
      <c r="AA37" s="264">
        <f t="shared" si="42"/>
        <v>47</v>
      </c>
      <c r="AB37" s="264">
        <f t="shared" si="43"/>
        <v>0</v>
      </c>
      <c r="AC37" s="264">
        <f t="shared" si="43"/>
        <v>47</v>
      </c>
      <c r="AD37" s="327" t="s">
        <v>28</v>
      </c>
      <c r="AE37" s="221" t="s">
        <v>286</v>
      </c>
      <c r="AF37" s="326"/>
      <c r="AG37" s="258">
        <v>1151</v>
      </c>
      <c r="AH37" s="258">
        <v>886</v>
      </c>
      <c r="AI37" s="258">
        <v>265</v>
      </c>
      <c r="AJ37" s="224"/>
      <c r="AK37" s="259">
        <f t="shared" si="44"/>
        <v>1151</v>
      </c>
      <c r="AL37" s="224"/>
    </row>
    <row r="38" spans="1:38" ht="15" customHeight="1">
      <c r="A38" s="169" t="s">
        <v>372</v>
      </c>
      <c r="B38" s="169" t="s">
        <v>373</v>
      </c>
      <c r="C38" s="320" t="s">
        <v>10</v>
      </c>
      <c r="D38" s="242" t="s">
        <v>275</v>
      </c>
      <c r="E38" s="244" t="s">
        <v>279</v>
      </c>
      <c r="F38" s="244" t="s">
        <v>280</v>
      </c>
      <c r="G38" s="321" t="s">
        <v>377</v>
      </c>
      <c r="H38" s="321"/>
      <c r="I38" s="321" t="s">
        <v>42</v>
      </c>
      <c r="J38" s="321">
        <v>8</v>
      </c>
      <c r="K38" s="322" t="s">
        <v>192</v>
      </c>
      <c r="L38" s="323">
        <v>0.9</v>
      </c>
      <c r="M38" s="321">
        <v>5</v>
      </c>
      <c r="N38" s="321">
        <v>20</v>
      </c>
      <c r="O38" s="262">
        <f t="shared" si="37"/>
        <v>25</v>
      </c>
      <c r="P38" s="324">
        <v>3</v>
      </c>
      <c r="Q38" s="262">
        <f t="shared" si="38"/>
        <v>28</v>
      </c>
      <c r="R38" s="323">
        <v>0</v>
      </c>
      <c r="S38" s="324">
        <v>0</v>
      </c>
      <c r="T38" s="324">
        <v>0</v>
      </c>
      <c r="U38" s="246">
        <f t="shared" si="39"/>
        <v>0</v>
      </c>
      <c r="V38" s="324">
        <v>0</v>
      </c>
      <c r="W38" s="246">
        <f t="shared" si="40"/>
        <v>0</v>
      </c>
      <c r="X38" s="288">
        <f t="shared" si="41"/>
        <v>0.9</v>
      </c>
      <c r="Y38" s="264">
        <f t="shared" si="41"/>
        <v>5</v>
      </c>
      <c r="Z38" s="264">
        <f t="shared" si="42"/>
        <v>20</v>
      </c>
      <c r="AA38" s="264">
        <f t="shared" si="42"/>
        <v>25</v>
      </c>
      <c r="AB38" s="264">
        <f t="shared" si="43"/>
        <v>3</v>
      </c>
      <c r="AC38" s="264">
        <f t="shared" si="43"/>
        <v>28</v>
      </c>
      <c r="AD38" s="327" t="s">
        <v>28</v>
      </c>
      <c r="AE38" s="221" t="s">
        <v>286</v>
      </c>
      <c r="AF38" s="326"/>
      <c r="AG38" s="258">
        <v>1474</v>
      </c>
      <c r="AH38" s="258">
        <v>1394</v>
      </c>
      <c r="AI38" s="258">
        <v>80</v>
      </c>
      <c r="AJ38" s="224"/>
      <c r="AK38" s="259">
        <f t="shared" si="44"/>
        <v>1474</v>
      </c>
      <c r="AL38" s="224"/>
    </row>
    <row r="39" spans="1:38" ht="15" customHeight="1">
      <c r="A39" s="169" t="s">
        <v>378</v>
      </c>
      <c r="B39" s="169" t="s">
        <v>379</v>
      </c>
      <c r="C39" s="320" t="s">
        <v>10</v>
      </c>
      <c r="D39" s="242" t="s">
        <v>275</v>
      </c>
      <c r="E39" s="244" t="s">
        <v>279</v>
      </c>
      <c r="F39" s="321" t="s">
        <v>280</v>
      </c>
      <c r="G39" s="321" t="s">
        <v>12</v>
      </c>
      <c r="H39" s="321"/>
      <c r="I39" s="321" t="s">
        <v>42</v>
      </c>
      <c r="J39" s="328">
        <v>8</v>
      </c>
      <c r="K39" s="322" t="s">
        <v>185</v>
      </c>
      <c r="L39" s="323">
        <v>11</v>
      </c>
      <c r="M39" s="321">
        <v>0</v>
      </c>
      <c r="N39" s="321">
        <v>122</v>
      </c>
      <c r="O39" s="262">
        <f t="shared" si="37"/>
        <v>122</v>
      </c>
      <c r="P39" s="324">
        <v>12</v>
      </c>
      <c r="Q39" s="262">
        <f t="shared" si="38"/>
        <v>134</v>
      </c>
      <c r="R39" s="323">
        <v>0</v>
      </c>
      <c r="S39" s="324">
        <v>0</v>
      </c>
      <c r="T39" s="324">
        <v>0</v>
      </c>
      <c r="U39" s="246">
        <f t="shared" si="39"/>
        <v>0</v>
      </c>
      <c r="V39" s="324">
        <v>0</v>
      </c>
      <c r="W39" s="246">
        <f t="shared" si="40"/>
        <v>0</v>
      </c>
      <c r="X39" s="288">
        <f t="shared" si="41"/>
        <v>11</v>
      </c>
      <c r="Y39" s="264">
        <f t="shared" si="41"/>
        <v>0</v>
      </c>
      <c r="Z39" s="264">
        <f t="shared" si="42"/>
        <v>122</v>
      </c>
      <c r="AA39" s="264">
        <f t="shared" si="42"/>
        <v>122</v>
      </c>
      <c r="AB39" s="264">
        <f t="shared" si="43"/>
        <v>12</v>
      </c>
      <c r="AC39" s="264">
        <f t="shared" si="43"/>
        <v>134</v>
      </c>
      <c r="AD39" s="327" t="s">
        <v>28</v>
      </c>
      <c r="AE39" s="221" t="s">
        <v>286</v>
      </c>
      <c r="AF39" s="326"/>
      <c r="AG39" s="258">
        <v>242</v>
      </c>
      <c r="AH39" s="258">
        <v>0</v>
      </c>
      <c r="AI39" s="258">
        <v>242</v>
      </c>
      <c r="AJ39" s="224"/>
      <c r="AK39" s="259">
        <f t="shared" si="44"/>
        <v>242</v>
      </c>
      <c r="AL39" s="224"/>
    </row>
    <row r="40" spans="1:38" ht="15" customHeight="1">
      <c r="A40" s="168" t="s">
        <v>380</v>
      </c>
      <c r="B40" s="169" t="s">
        <v>381</v>
      </c>
      <c r="C40" s="321" t="s">
        <v>6</v>
      </c>
      <c r="D40" s="321" t="s">
        <v>275</v>
      </c>
      <c r="E40" s="321" t="s">
        <v>276</v>
      </c>
      <c r="F40" s="321" t="s">
        <v>354</v>
      </c>
      <c r="G40" s="321" t="s">
        <v>303</v>
      </c>
      <c r="H40" s="321"/>
      <c r="I40" s="321" t="s">
        <v>42</v>
      </c>
      <c r="J40" s="321">
        <v>16</v>
      </c>
      <c r="K40" s="321">
        <v>28</v>
      </c>
      <c r="L40" s="323">
        <v>4.2</v>
      </c>
      <c r="M40" s="159">
        <v>38</v>
      </c>
      <c r="N40" s="159">
        <v>74</v>
      </c>
      <c r="O40" s="159">
        <f>M40+N40</f>
        <v>112</v>
      </c>
      <c r="P40" s="159">
        <v>15</v>
      </c>
      <c r="Q40" s="159">
        <f>O40+P40</f>
        <v>127</v>
      </c>
      <c r="R40" s="323">
        <v>0</v>
      </c>
      <c r="S40" s="324">
        <v>0</v>
      </c>
      <c r="T40" s="324">
        <v>0</v>
      </c>
      <c r="U40" s="324">
        <f>S40+T40</f>
        <v>0</v>
      </c>
      <c r="V40" s="324">
        <v>0</v>
      </c>
      <c r="W40" s="324">
        <f>U40+V40</f>
        <v>0</v>
      </c>
      <c r="X40" s="323">
        <f t="shared" ref="X40:AC41" si="45">SUM(L40-R40)</f>
        <v>4.2</v>
      </c>
      <c r="Y40" s="324">
        <f t="shared" si="45"/>
        <v>38</v>
      </c>
      <c r="Z40" s="324">
        <f t="shared" si="45"/>
        <v>74</v>
      </c>
      <c r="AA40" s="324">
        <f t="shared" si="45"/>
        <v>112</v>
      </c>
      <c r="AB40" s="324">
        <f t="shared" si="45"/>
        <v>15</v>
      </c>
      <c r="AC40" s="324">
        <f t="shared" si="45"/>
        <v>127</v>
      </c>
      <c r="AD40" s="329" t="s">
        <v>28</v>
      </c>
      <c r="AE40" s="330" t="s">
        <v>289</v>
      </c>
      <c r="AF40" s="326"/>
      <c r="AG40" s="258">
        <v>4005</v>
      </c>
      <c r="AH40" s="258">
        <v>2725</v>
      </c>
      <c r="AI40" s="258">
        <v>280</v>
      </c>
      <c r="AJ40" s="224"/>
      <c r="AK40" s="259">
        <f t="shared" ref="AK40:AK41" si="46">AH40+AI40</f>
        <v>3005</v>
      </c>
      <c r="AL40" s="224"/>
    </row>
    <row r="41" spans="1:38" ht="15" customHeight="1">
      <c r="A41" s="168" t="s">
        <v>380</v>
      </c>
      <c r="B41" s="169" t="s">
        <v>381</v>
      </c>
      <c r="C41" s="321" t="s">
        <v>6</v>
      </c>
      <c r="D41" s="321" t="s">
        <v>275</v>
      </c>
      <c r="E41" s="244" t="s">
        <v>279</v>
      </c>
      <c r="F41" s="173" t="s">
        <v>280</v>
      </c>
      <c r="G41" s="321" t="s">
        <v>303</v>
      </c>
      <c r="H41" s="173"/>
      <c r="I41" s="173" t="s">
        <v>42</v>
      </c>
      <c r="J41" s="132">
        <v>26</v>
      </c>
      <c r="K41" s="132">
        <v>18</v>
      </c>
      <c r="L41" s="133">
        <v>2.2000000000000002</v>
      </c>
      <c r="M41" s="165">
        <v>25</v>
      </c>
      <c r="N41" s="165">
        <v>67</v>
      </c>
      <c r="O41" s="159">
        <f>M41+N41</f>
        <v>92</v>
      </c>
      <c r="P41" s="165">
        <v>14</v>
      </c>
      <c r="Q41" s="159">
        <f>O41+P41</f>
        <v>106</v>
      </c>
      <c r="R41" s="175">
        <v>0</v>
      </c>
      <c r="S41" s="176">
        <v>0</v>
      </c>
      <c r="T41" s="176">
        <v>0</v>
      </c>
      <c r="U41" s="324">
        <f>S41+T41</f>
        <v>0</v>
      </c>
      <c r="V41" s="324">
        <v>0</v>
      </c>
      <c r="W41" s="324">
        <f>U41+V41</f>
        <v>0</v>
      </c>
      <c r="X41" s="323">
        <f t="shared" si="45"/>
        <v>2.2000000000000002</v>
      </c>
      <c r="Y41" s="324">
        <f t="shared" si="45"/>
        <v>25</v>
      </c>
      <c r="Z41" s="324">
        <f t="shared" si="45"/>
        <v>67</v>
      </c>
      <c r="AA41" s="324">
        <f t="shared" si="45"/>
        <v>92</v>
      </c>
      <c r="AB41" s="324">
        <f t="shared" si="45"/>
        <v>14</v>
      </c>
      <c r="AC41" s="324">
        <f t="shared" si="45"/>
        <v>106</v>
      </c>
      <c r="AD41" s="329" t="s">
        <v>28</v>
      </c>
      <c r="AE41" s="330" t="s">
        <v>289</v>
      </c>
      <c r="AF41" s="326"/>
      <c r="AG41" s="258">
        <v>2479</v>
      </c>
      <c r="AH41" s="258">
        <v>2220</v>
      </c>
      <c r="AI41" s="258">
        <v>259</v>
      </c>
      <c r="AJ41" s="224"/>
      <c r="AK41" s="259">
        <f t="shared" si="46"/>
        <v>2479</v>
      </c>
      <c r="AL41" s="224"/>
    </row>
    <row r="42" spans="1:38" s="163" customFormat="1" ht="15" customHeight="1">
      <c r="A42" s="169" t="s">
        <v>382</v>
      </c>
      <c r="B42" s="169" t="s">
        <v>383</v>
      </c>
      <c r="C42" s="321" t="s">
        <v>11</v>
      </c>
      <c r="D42" s="321" t="s">
        <v>275</v>
      </c>
      <c r="E42" s="244" t="s">
        <v>279</v>
      </c>
      <c r="F42" s="173" t="s">
        <v>280</v>
      </c>
      <c r="G42" s="321" t="s">
        <v>303</v>
      </c>
      <c r="H42" s="143"/>
      <c r="I42" s="173" t="s">
        <v>42</v>
      </c>
      <c r="J42" s="146">
        <v>2</v>
      </c>
      <c r="K42" s="338" t="s">
        <v>116</v>
      </c>
      <c r="L42" s="339">
        <v>1.5</v>
      </c>
      <c r="M42" s="146">
        <v>78</v>
      </c>
      <c r="N42" s="146">
        <v>46</v>
      </c>
      <c r="O42" s="340">
        <f t="shared" ref="O42:O48" si="47">M42+N42</f>
        <v>124</v>
      </c>
      <c r="P42" s="148">
        <v>19</v>
      </c>
      <c r="Q42" s="324">
        <f t="shared" ref="Q42:Q48" si="48">O42+P42</f>
        <v>143</v>
      </c>
      <c r="R42" s="152">
        <v>1.5</v>
      </c>
      <c r="S42" s="147">
        <v>117</v>
      </c>
      <c r="T42" s="147">
        <v>9</v>
      </c>
      <c r="U42" s="324">
        <f t="shared" ref="U42:U48" si="49">S42+T42</f>
        <v>126</v>
      </c>
      <c r="V42" s="147">
        <v>19</v>
      </c>
      <c r="W42" s="324">
        <f t="shared" ref="W42:W48" si="50">U42+V42</f>
        <v>145</v>
      </c>
      <c r="X42" s="323">
        <f t="shared" ref="X42:Z48" si="51">SUM(L42-R42)</f>
        <v>0</v>
      </c>
      <c r="Y42" s="324">
        <v>0</v>
      </c>
      <c r="Z42" s="324">
        <v>0</v>
      </c>
      <c r="AA42" s="324">
        <v>0</v>
      </c>
      <c r="AB42" s="324">
        <f t="shared" ref="AB42:AC48" si="52">SUM(P42-V42)</f>
        <v>0</v>
      </c>
      <c r="AC42" s="324">
        <v>0</v>
      </c>
      <c r="AD42" s="134" t="s">
        <v>282</v>
      </c>
      <c r="AE42" s="330" t="s">
        <v>283</v>
      </c>
      <c r="AF42" s="337"/>
      <c r="AG42" s="258">
        <v>7822</v>
      </c>
      <c r="AH42" s="258">
        <v>7649</v>
      </c>
      <c r="AI42" s="258">
        <v>173</v>
      </c>
      <c r="AJ42" s="336"/>
      <c r="AK42" s="259">
        <f t="shared" ref="AK42:AK54" si="53">AH42+AI42</f>
        <v>7822</v>
      </c>
      <c r="AL42" s="336"/>
    </row>
    <row r="43" spans="1:38" s="163" customFormat="1" ht="15" customHeight="1">
      <c r="A43" s="157" t="s">
        <v>382</v>
      </c>
      <c r="B43" s="169" t="s">
        <v>383</v>
      </c>
      <c r="C43" s="321" t="s">
        <v>11</v>
      </c>
      <c r="D43" s="321" t="s">
        <v>275</v>
      </c>
      <c r="E43" s="244" t="s">
        <v>279</v>
      </c>
      <c r="F43" s="173" t="s">
        <v>280</v>
      </c>
      <c r="G43" s="321" t="s">
        <v>303</v>
      </c>
      <c r="H43" s="143"/>
      <c r="I43" s="173" t="s">
        <v>42</v>
      </c>
      <c r="J43" s="146">
        <v>2</v>
      </c>
      <c r="K43" s="338" t="s">
        <v>128</v>
      </c>
      <c r="L43" s="339">
        <v>1.5</v>
      </c>
      <c r="M43" s="146">
        <v>74</v>
      </c>
      <c r="N43" s="146">
        <v>69</v>
      </c>
      <c r="O43" s="334">
        <f t="shared" si="47"/>
        <v>143</v>
      </c>
      <c r="P43" s="148">
        <v>21</v>
      </c>
      <c r="Q43" s="176">
        <f t="shared" si="48"/>
        <v>164</v>
      </c>
      <c r="R43" s="152">
        <v>1.1000000000000001</v>
      </c>
      <c r="S43" s="147">
        <v>76</v>
      </c>
      <c r="T43" s="147">
        <v>28</v>
      </c>
      <c r="U43" s="176">
        <f t="shared" si="49"/>
        <v>104</v>
      </c>
      <c r="V43" s="147">
        <v>15</v>
      </c>
      <c r="W43" s="176">
        <f t="shared" si="50"/>
        <v>119</v>
      </c>
      <c r="X43" s="175">
        <f t="shared" si="51"/>
        <v>0.39999999999999991</v>
      </c>
      <c r="Y43" s="324">
        <v>0</v>
      </c>
      <c r="Z43" s="324">
        <v>39</v>
      </c>
      <c r="AA43" s="324">
        <f t="shared" ref="AA43:AA48" si="54">SUM(O43-U43)</f>
        <v>39</v>
      </c>
      <c r="AB43" s="324">
        <f t="shared" si="52"/>
        <v>6</v>
      </c>
      <c r="AC43" s="324">
        <f t="shared" si="52"/>
        <v>45</v>
      </c>
      <c r="AD43" s="341" t="s">
        <v>28</v>
      </c>
      <c r="AE43" s="330" t="s">
        <v>283</v>
      </c>
      <c r="AF43" s="337"/>
      <c r="AG43" s="258">
        <v>7450</v>
      </c>
      <c r="AH43" s="258">
        <v>7190</v>
      </c>
      <c r="AI43" s="258">
        <v>260</v>
      </c>
      <c r="AJ43" s="336"/>
      <c r="AK43" s="259">
        <f t="shared" si="53"/>
        <v>7450</v>
      </c>
      <c r="AL43" s="336"/>
    </row>
    <row r="44" spans="1:38" s="163" customFormat="1" ht="15" customHeight="1">
      <c r="A44" s="157" t="s">
        <v>384</v>
      </c>
      <c r="B44" s="169" t="s">
        <v>385</v>
      </c>
      <c r="C44" s="321" t="s">
        <v>11</v>
      </c>
      <c r="D44" s="321" t="s">
        <v>275</v>
      </c>
      <c r="E44" s="244" t="s">
        <v>279</v>
      </c>
      <c r="F44" s="173" t="s">
        <v>280</v>
      </c>
      <c r="G44" s="321" t="s">
        <v>303</v>
      </c>
      <c r="H44" s="143"/>
      <c r="I44" s="173" t="s">
        <v>42</v>
      </c>
      <c r="J44" s="331">
        <v>4</v>
      </c>
      <c r="K44" s="331">
        <v>28</v>
      </c>
      <c r="L44" s="333">
        <v>0.6</v>
      </c>
      <c r="M44" s="331">
        <v>58</v>
      </c>
      <c r="N44" s="331">
        <v>84</v>
      </c>
      <c r="O44" s="334">
        <f t="shared" si="47"/>
        <v>142</v>
      </c>
      <c r="P44" s="335">
        <v>18</v>
      </c>
      <c r="Q44" s="176">
        <f t="shared" si="48"/>
        <v>160</v>
      </c>
      <c r="R44" s="145">
        <v>0.6</v>
      </c>
      <c r="S44" s="159">
        <v>115</v>
      </c>
      <c r="T44" s="159">
        <v>27</v>
      </c>
      <c r="U44" s="176">
        <f t="shared" si="49"/>
        <v>142</v>
      </c>
      <c r="V44" s="159">
        <v>18</v>
      </c>
      <c r="W44" s="176">
        <f t="shared" si="50"/>
        <v>160</v>
      </c>
      <c r="X44" s="175">
        <f t="shared" si="51"/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134" t="s">
        <v>282</v>
      </c>
      <c r="AE44" s="330" t="s">
        <v>283</v>
      </c>
      <c r="AF44" s="337"/>
      <c r="AG44" s="258">
        <v>6104</v>
      </c>
      <c r="AH44" s="258">
        <v>5786</v>
      </c>
      <c r="AI44" s="258">
        <v>318</v>
      </c>
      <c r="AJ44" s="336"/>
      <c r="AK44" s="259">
        <f t="shared" si="53"/>
        <v>6104</v>
      </c>
      <c r="AL44" s="336"/>
    </row>
    <row r="45" spans="1:38" s="163" customFormat="1" ht="15" customHeight="1">
      <c r="A45" s="157" t="s">
        <v>384</v>
      </c>
      <c r="B45" s="169" t="s">
        <v>385</v>
      </c>
      <c r="C45" s="321" t="s">
        <v>11</v>
      </c>
      <c r="D45" s="321" t="s">
        <v>275</v>
      </c>
      <c r="E45" s="244" t="s">
        <v>279</v>
      </c>
      <c r="F45" s="173" t="s">
        <v>280</v>
      </c>
      <c r="G45" s="321" t="s">
        <v>303</v>
      </c>
      <c r="H45" s="143"/>
      <c r="I45" s="173" t="s">
        <v>42</v>
      </c>
      <c r="J45" s="331">
        <v>4</v>
      </c>
      <c r="K45" s="332" t="s">
        <v>386</v>
      </c>
      <c r="L45" s="333">
        <v>1</v>
      </c>
      <c r="M45" s="331">
        <v>43</v>
      </c>
      <c r="N45" s="331">
        <v>37</v>
      </c>
      <c r="O45" s="334">
        <f t="shared" si="47"/>
        <v>80</v>
      </c>
      <c r="P45" s="335">
        <v>11</v>
      </c>
      <c r="Q45" s="176">
        <f t="shared" si="48"/>
        <v>91</v>
      </c>
      <c r="R45" s="145">
        <v>1</v>
      </c>
      <c r="S45" s="159">
        <v>78</v>
      </c>
      <c r="T45" s="159">
        <v>3</v>
      </c>
      <c r="U45" s="176">
        <f t="shared" si="49"/>
        <v>81</v>
      </c>
      <c r="V45" s="159">
        <v>11</v>
      </c>
      <c r="W45" s="176">
        <f t="shared" si="50"/>
        <v>92</v>
      </c>
      <c r="X45" s="175">
        <f t="shared" si="51"/>
        <v>0</v>
      </c>
      <c r="Y45" s="324">
        <v>0</v>
      </c>
      <c r="Z45" s="324">
        <v>0</v>
      </c>
      <c r="AA45" s="324">
        <v>0</v>
      </c>
      <c r="AB45" s="324">
        <v>0</v>
      </c>
      <c r="AC45" s="324">
        <v>0</v>
      </c>
      <c r="AD45" s="134" t="s">
        <v>282</v>
      </c>
      <c r="AE45" s="330" t="s">
        <v>283</v>
      </c>
      <c r="AF45" s="337"/>
      <c r="AG45" s="258">
        <v>4420</v>
      </c>
      <c r="AH45" s="258">
        <v>4280</v>
      </c>
      <c r="AI45" s="258">
        <v>140</v>
      </c>
      <c r="AJ45" s="336"/>
      <c r="AK45" s="259">
        <f t="shared" si="53"/>
        <v>4420</v>
      </c>
      <c r="AL45" s="336"/>
    </row>
    <row r="46" spans="1:38" s="163" customFormat="1" ht="15" customHeight="1">
      <c r="A46" s="157" t="s">
        <v>387</v>
      </c>
      <c r="B46" s="169" t="s">
        <v>388</v>
      </c>
      <c r="C46" s="321" t="s">
        <v>11</v>
      </c>
      <c r="D46" s="321" t="s">
        <v>275</v>
      </c>
      <c r="E46" s="244" t="s">
        <v>279</v>
      </c>
      <c r="F46" s="173" t="s">
        <v>280</v>
      </c>
      <c r="G46" s="321" t="s">
        <v>303</v>
      </c>
      <c r="H46" s="143"/>
      <c r="I46" s="173" t="s">
        <v>42</v>
      </c>
      <c r="J46" s="331">
        <v>4</v>
      </c>
      <c r="K46" s="332" t="s">
        <v>124</v>
      </c>
      <c r="L46" s="333">
        <v>0.9</v>
      </c>
      <c r="M46" s="331">
        <v>48</v>
      </c>
      <c r="N46" s="331">
        <v>51</v>
      </c>
      <c r="O46" s="334">
        <f t="shared" si="47"/>
        <v>99</v>
      </c>
      <c r="P46" s="335">
        <v>16</v>
      </c>
      <c r="Q46" s="176">
        <f t="shared" si="48"/>
        <v>115</v>
      </c>
      <c r="R46" s="145">
        <v>0</v>
      </c>
      <c r="S46" s="159">
        <v>0</v>
      </c>
      <c r="T46" s="159">
        <v>0</v>
      </c>
      <c r="U46" s="176">
        <f t="shared" si="49"/>
        <v>0</v>
      </c>
      <c r="V46" s="159">
        <v>0</v>
      </c>
      <c r="W46" s="176">
        <f t="shared" si="50"/>
        <v>0</v>
      </c>
      <c r="X46" s="175">
        <f t="shared" si="51"/>
        <v>0.9</v>
      </c>
      <c r="Y46" s="324">
        <f t="shared" si="51"/>
        <v>48</v>
      </c>
      <c r="Z46" s="324">
        <f t="shared" si="51"/>
        <v>51</v>
      </c>
      <c r="AA46" s="324">
        <f t="shared" si="54"/>
        <v>99</v>
      </c>
      <c r="AB46" s="324">
        <f t="shared" si="52"/>
        <v>16</v>
      </c>
      <c r="AC46" s="324">
        <f t="shared" si="52"/>
        <v>115</v>
      </c>
      <c r="AD46" s="134" t="s">
        <v>282</v>
      </c>
      <c r="AE46" s="330" t="s">
        <v>283</v>
      </c>
      <c r="AF46" s="337"/>
      <c r="AG46" s="258">
        <v>4888</v>
      </c>
      <c r="AH46" s="258">
        <v>4698</v>
      </c>
      <c r="AI46" s="258">
        <v>190</v>
      </c>
      <c r="AJ46" s="336"/>
      <c r="AK46" s="259">
        <f t="shared" si="53"/>
        <v>4888</v>
      </c>
      <c r="AL46" s="336"/>
    </row>
    <row r="47" spans="1:38" s="163" customFormat="1" ht="15" customHeight="1">
      <c r="A47" s="157" t="s">
        <v>387</v>
      </c>
      <c r="B47" s="169" t="s">
        <v>388</v>
      </c>
      <c r="C47" s="321" t="s">
        <v>11</v>
      </c>
      <c r="D47" s="321" t="s">
        <v>275</v>
      </c>
      <c r="E47" s="244" t="s">
        <v>279</v>
      </c>
      <c r="F47" s="173" t="s">
        <v>280</v>
      </c>
      <c r="G47" s="321" t="s">
        <v>303</v>
      </c>
      <c r="H47" s="143"/>
      <c r="I47" s="173" t="s">
        <v>42</v>
      </c>
      <c r="J47" s="331">
        <v>4</v>
      </c>
      <c r="K47" s="332" t="s">
        <v>125</v>
      </c>
      <c r="L47" s="333">
        <v>0.4</v>
      </c>
      <c r="M47" s="331">
        <v>24</v>
      </c>
      <c r="N47" s="331">
        <v>12</v>
      </c>
      <c r="O47" s="334">
        <f t="shared" si="47"/>
        <v>36</v>
      </c>
      <c r="P47" s="335">
        <v>6</v>
      </c>
      <c r="Q47" s="176">
        <f t="shared" si="48"/>
        <v>42</v>
      </c>
      <c r="R47" s="145">
        <v>0</v>
      </c>
      <c r="S47" s="159">
        <v>0</v>
      </c>
      <c r="T47" s="159">
        <v>0</v>
      </c>
      <c r="U47" s="176">
        <f t="shared" si="49"/>
        <v>0</v>
      </c>
      <c r="V47" s="159">
        <v>0</v>
      </c>
      <c r="W47" s="176">
        <f t="shared" si="50"/>
        <v>0</v>
      </c>
      <c r="X47" s="175">
        <f t="shared" si="51"/>
        <v>0.4</v>
      </c>
      <c r="Y47" s="324">
        <f t="shared" si="51"/>
        <v>24</v>
      </c>
      <c r="Z47" s="324">
        <f t="shared" si="51"/>
        <v>12</v>
      </c>
      <c r="AA47" s="324">
        <f t="shared" si="54"/>
        <v>36</v>
      </c>
      <c r="AB47" s="324">
        <f t="shared" si="52"/>
        <v>6</v>
      </c>
      <c r="AC47" s="324">
        <f t="shared" si="52"/>
        <v>42</v>
      </c>
      <c r="AD47" s="134" t="s">
        <v>282</v>
      </c>
      <c r="AE47" s="330" t="s">
        <v>283</v>
      </c>
      <c r="AF47" s="337"/>
      <c r="AG47" s="258">
        <v>2366</v>
      </c>
      <c r="AH47" s="258">
        <v>2322</v>
      </c>
      <c r="AI47" s="258">
        <v>44</v>
      </c>
      <c r="AJ47" s="336"/>
      <c r="AK47" s="259">
        <f t="shared" si="53"/>
        <v>2366</v>
      </c>
      <c r="AL47" s="336"/>
    </row>
    <row r="48" spans="1:38" s="163" customFormat="1" ht="15" customHeight="1">
      <c r="A48" s="157" t="s">
        <v>387</v>
      </c>
      <c r="B48" s="169" t="s">
        <v>388</v>
      </c>
      <c r="C48" s="321" t="s">
        <v>11</v>
      </c>
      <c r="D48" s="321" t="s">
        <v>275</v>
      </c>
      <c r="E48" s="244" t="s">
        <v>279</v>
      </c>
      <c r="F48" s="173" t="s">
        <v>280</v>
      </c>
      <c r="G48" s="321" t="s">
        <v>303</v>
      </c>
      <c r="H48" s="143"/>
      <c r="I48" s="173" t="s">
        <v>42</v>
      </c>
      <c r="J48" s="331">
        <v>4</v>
      </c>
      <c r="K48" s="332" t="s">
        <v>362</v>
      </c>
      <c r="L48" s="333">
        <v>4</v>
      </c>
      <c r="M48" s="331">
        <v>197</v>
      </c>
      <c r="N48" s="331">
        <v>183</v>
      </c>
      <c r="O48" s="334">
        <f t="shared" si="47"/>
        <v>380</v>
      </c>
      <c r="P48" s="335">
        <v>59</v>
      </c>
      <c r="Q48" s="176">
        <f t="shared" si="48"/>
        <v>439</v>
      </c>
      <c r="R48" s="145">
        <v>0</v>
      </c>
      <c r="S48" s="159">
        <v>0</v>
      </c>
      <c r="T48" s="159">
        <v>0</v>
      </c>
      <c r="U48" s="176">
        <f t="shared" si="49"/>
        <v>0</v>
      </c>
      <c r="V48" s="159">
        <v>0</v>
      </c>
      <c r="W48" s="176">
        <f t="shared" si="50"/>
        <v>0</v>
      </c>
      <c r="X48" s="175">
        <f t="shared" si="51"/>
        <v>4</v>
      </c>
      <c r="Y48" s="324">
        <f t="shared" si="51"/>
        <v>197</v>
      </c>
      <c r="Z48" s="324">
        <f t="shared" si="51"/>
        <v>183</v>
      </c>
      <c r="AA48" s="324">
        <f t="shared" si="54"/>
        <v>380</v>
      </c>
      <c r="AB48" s="324">
        <f t="shared" si="52"/>
        <v>59</v>
      </c>
      <c r="AC48" s="324">
        <f t="shared" si="52"/>
        <v>439</v>
      </c>
      <c r="AD48" s="134" t="s">
        <v>282</v>
      </c>
      <c r="AE48" s="330" t="s">
        <v>283</v>
      </c>
      <c r="AF48" s="337"/>
      <c r="AG48" s="258">
        <v>20138</v>
      </c>
      <c r="AH48" s="258">
        <v>19458</v>
      </c>
      <c r="AI48" s="258">
        <v>680</v>
      </c>
      <c r="AJ48" s="336"/>
      <c r="AK48" s="259">
        <f t="shared" si="53"/>
        <v>20138</v>
      </c>
      <c r="AL48" s="336"/>
    </row>
    <row r="49" spans="1:38" s="163" customFormat="1" ht="15" customHeight="1">
      <c r="A49" s="157" t="s">
        <v>389</v>
      </c>
      <c r="B49" s="169" t="s">
        <v>390</v>
      </c>
      <c r="C49" s="173" t="s">
        <v>5</v>
      </c>
      <c r="D49" s="173" t="s">
        <v>275</v>
      </c>
      <c r="E49" s="244" t="s">
        <v>279</v>
      </c>
      <c r="F49" s="173" t="s">
        <v>280</v>
      </c>
      <c r="G49" s="143" t="s">
        <v>375</v>
      </c>
      <c r="H49" s="143"/>
      <c r="I49" s="173" t="s">
        <v>42</v>
      </c>
      <c r="J49" s="331">
        <v>18</v>
      </c>
      <c r="K49" s="332" t="s">
        <v>55</v>
      </c>
      <c r="L49" s="333">
        <v>1.8</v>
      </c>
      <c r="M49" s="335">
        <v>14</v>
      </c>
      <c r="N49" s="335">
        <v>50</v>
      </c>
      <c r="O49" s="340">
        <f>M49+N49</f>
        <v>64</v>
      </c>
      <c r="P49" s="335">
        <v>8</v>
      </c>
      <c r="Q49" s="324">
        <f>O49+P49</f>
        <v>72</v>
      </c>
      <c r="R49" s="145">
        <v>0</v>
      </c>
      <c r="S49" s="159">
        <v>0</v>
      </c>
      <c r="T49" s="159">
        <v>0</v>
      </c>
      <c r="U49" s="324">
        <f>S49+T49</f>
        <v>0</v>
      </c>
      <c r="V49" s="159">
        <v>0</v>
      </c>
      <c r="W49" s="324">
        <f>U49+V49</f>
        <v>0</v>
      </c>
      <c r="X49" s="323">
        <f t="shared" ref="X49:X54" si="55">SUM(L49-R49)</f>
        <v>1.8</v>
      </c>
      <c r="Y49" s="324">
        <f t="shared" ref="Y49:AC54" si="56">SUM(M49-S49)</f>
        <v>14</v>
      </c>
      <c r="Z49" s="324">
        <f t="shared" si="56"/>
        <v>50</v>
      </c>
      <c r="AA49" s="324">
        <f t="shared" si="56"/>
        <v>64</v>
      </c>
      <c r="AB49" s="324">
        <f t="shared" si="56"/>
        <v>8</v>
      </c>
      <c r="AC49" s="324">
        <f t="shared" si="56"/>
        <v>72</v>
      </c>
      <c r="AD49" s="134" t="s">
        <v>305</v>
      </c>
      <c r="AE49" s="221" t="s">
        <v>281</v>
      </c>
      <c r="AF49" s="337"/>
      <c r="AG49" s="258">
        <v>1650</v>
      </c>
      <c r="AH49" s="258">
        <v>1438</v>
      </c>
      <c r="AI49" s="258">
        <v>212</v>
      </c>
      <c r="AJ49" s="336"/>
      <c r="AK49" s="259">
        <f t="shared" si="53"/>
        <v>1650</v>
      </c>
      <c r="AL49" s="336"/>
    </row>
    <row r="50" spans="1:38" s="163" customFormat="1" ht="15" customHeight="1">
      <c r="A50" s="157" t="s">
        <v>389</v>
      </c>
      <c r="B50" s="169" t="s">
        <v>390</v>
      </c>
      <c r="C50" s="173" t="s">
        <v>5</v>
      </c>
      <c r="D50" s="173" t="s">
        <v>275</v>
      </c>
      <c r="E50" s="244" t="s">
        <v>279</v>
      </c>
      <c r="F50" s="173" t="s">
        <v>280</v>
      </c>
      <c r="G50" s="143" t="s">
        <v>375</v>
      </c>
      <c r="H50" s="143"/>
      <c r="I50" s="173" t="s">
        <v>42</v>
      </c>
      <c r="J50" s="331">
        <v>18</v>
      </c>
      <c r="K50" s="331">
        <v>2</v>
      </c>
      <c r="L50" s="333">
        <v>2.7</v>
      </c>
      <c r="M50" s="335">
        <v>16</v>
      </c>
      <c r="N50" s="335">
        <v>78</v>
      </c>
      <c r="O50" s="340">
        <f>M50+N50</f>
        <v>94</v>
      </c>
      <c r="P50" s="335">
        <v>9</v>
      </c>
      <c r="Q50" s="324">
        <f>O50+P50</f>
        <v>103</v>
      </c>
      <c r="R50" s="145">
        <v>0</v>
      </c>
      <c r="S50" s="159">
        <v>0</v>
      </c>
      <c r="T50" s="159">
        <v>0</v>
      </c>
      <c r="U50" s="324">
        <f>S50+T50</f>
        <v>0</v>
      </c>
      <c r="V50" s="159">
        <v>0</v>
      </c>
      <c r="W50" s="324">
        <f>U50+V50</f>
        <v>0</v>
      </c>
      <c r="X50" s="323">
        <f t="shared" si="55"/>
        <v>2.7</v>
      </c>
      <c r="Y50" s="324">
        <f t="shared" si="56"/>
        <v>16</v>
      </c>
      <c r="Z50" s="324">
        <f t="shared" si="56"/>
        <v>78</v>
      </c>
      <c r="AA50" s="324">
        <f t="shared" si="56"/>
        <v>94</v>
      </c>
      <c r="AB50" s="324">
        <f t="shared" si="56"/>
        <v>9</v>
      </c>
      <c r="AC50" s="324">
        <f t="shared" si="56"/>
        <v>103</v>
      </c>
      <c r="AD50" s="134" t="s">
        <v>305</v>
      </c>
      <c r="AE50" s="221" t="s">
        <v>281</v>
      </c>
      <c r="AF50" s="337"/>
      <c r="AG50" s="258">
        <v>2034</v>
      </c>
      <c r="AH50" s="258">
        <v>1701</v>
      </c>
      <c r="AI50" s="258">
        <v>333</v>
      </c>
      <c r="AJ50" s="336"/>
      <c r="AK50" s="259">
        <f t="shared" si="53"/>
        <v>2034</v>
      </c>
      <c r="AL50" s="336"/>
    </row>
    <row r="51" spans="1:38" s="163" customFormat="1" ht="15" customHeight="1">
      <c r="A51" s="157" t="s">
        <v>391</v>
      </c>
      <c r="B51" s="169" t="s">
        <v>370</v>
      </c>
      <c r="C51" s="173" t="s">
        <v>5</v>
      </c>
      <c r="D51" s="173" t="s">
        <v>275</v>
      </c>
      <c r="E51" s="173" t="s">
        <v>276</v>
      </c>
      <c r="F51" s="173" t="s">
        <v>350</v>
      </c>
      <c r="G51" s="143" t="s">
        <v>375</v>
      </c>
      <c r="H51" s="143"/>
      <c r="I51" s="173" t="s">
        <v>42</v>
      </c>
      <c r="J51" s="331">
        <v>25</v>
      </c>
      <c r="K51" s="331">
        <v>6</v>
      </c>
      <c r="L51" s="333">
        <v>2.9</v>
      </c>
      <c r="M51" s="335">
        <v>3</v>
      </c>
      <c r="N51" s="335">
        <v>73</v>
      </c>
      <c r="O51" s="340">
        <f t="shared" ref="O51:O54" si="57">M51+N51</f>
        <v>76</v>
      </c>
      <c r="P51" s="335">
        <v>5</v>
      </c>
      <c r="Q51" s="324">
        <f t="shared" ref="Q51:Q54" si="58">O51+P51</f>
        <v>81</v>
      </c>
      <c r="R51" s="145">
        <v>2.1</v>
      </c>
      <c r="S51" s="159">
        <v>52</v>
      </c>
      <c r="T51" s="159">
        <v>2</v>
      </c>
      <c r="U51" s="324">
        <f t="shared" ref="U51:U54" si="59">S51+T51</f>
        <v>54</v>
      </c>
      <c r="V51" s="159">
        <v>4</v>
      </c>
      <c r="W51" s="324">
        <f t="shared" ref="W51:W54" si="60">U51+V51</f>
        <v>58</v>
      </c>
      <c r="X51" s="323">
        <f t="shared" si="55"/>
        <v>0.79999999999999982</v>
      </c>
      <c r="Y51" s="324">
        <v>0</v>
      </c>
      <c r="Z51" s="324">
        <v>22</v>
      </c>
      <c r="AA51" s="324">
        <f t="shared" si="56"/>
        <v>22</v>
      </c>
      <c r="AB51" s="324">
        <f t="shared" si="56"/>
        <v>1</v>
      </c>
      <c r="AC51" s="324">
        <f t="shared" si="56"/>
        <v>23</v>
      </c>
      <c r="AD51" s="134" t="s">
        <v>299</v>
      </c>
      <c r="AE51" s="221" t="s">
        <v>281</v>
      </c>
      <c r="AF51" s="337"/>
      <c r="AG51" s="258">
        <v>600</v>
      </c>
      <c r="AH51" s="258">
        <v>296</v>
      </c>
      <c r="AI51" s="258">
        <v>304</v>
      </c>
      <c r="AJ51" s="336"/>
      <c r="AK51" s="259">
        <f t="shared" si="53"/>
        <v>600</v>
      </c>
      <c r="AL51" s="336"/>
    </row>
    <row r="52" spans="1:38" s="163" customFormat="1" ht="15" customHeight="1">
      <c r="A52" s="157" t="s">
        <v>391</v>
      </c>
      <c r="B52" s="169" t="s">
        <v>370</v>
      </c>
      <c r="C52" s="173" t="s">
        <v>5</v>
      </c>
      <c r="D52" s="173" t="s">
        <v>275</v>
      </c>
      <c r="E52" s="244" t="s">
        <v>279</v>
      </c>
      <c r="F52" s="173" t="s">
        <v>280</v>
      </c>
      <c r="G52" s="143" t="s">
        <v>375</v>
      </c>
      <c r="H52" s="143"/>
      <c r="I52" s="173" t="s">
        <v>42</v>
      </c>
      <c r="J52" s="331">
        <v>27</v>
      </c>
      <c r="K52" s="332" t="s">
        <v>392</v>
      </c>
      <c r="L52" s="333">
        <v>1.4</v>
      </c>
      <c r="M52" s="335">
        <v>0</v>
      </c>
      <c r="N52" s="335">
        <v>114</v>
      </c>
      <c r="O52" s="340">
        <f t="shared" si="57"/>
        <v>114</v>
      </c>
      <c r="P52" s="335">
        <v>9</v>
      </c>
      <c r="Q52" s="324">
        <f t="shared" si="58"/>
        <v>123</v>
      </c>
      <c r="R52" s="145">
        <v>0.8</v>
      </c>
      <c r="S52" s="159">
        <v>35</v>
      </c>
      <c r="T52" s="159">
        <v>29</v>
      </c>
      <c r="U52" s="324">
        <f t="shared" si="59"/>
        <v>64</v>
      </c>
      <c r="V52" s="159">
        <v>5</v>
      </c>
      <c r="W52" s="324">
        <f t="shared" si="60"/>
        <v>69</v>
      </c>
      <c r="X52" s="323">
        <f t="shared" si="55"/>
        <v>0.59999999999999987</v>
      </c>
      <c r="Y52" s="324">
        <v>0</v>
      </c>
      <c r="Z52" s="324">
        <v>50</v>
      </c>
      <c r="AA52" s="324">
        <f t="shared" si="56"/>
        <v>50</v>
      </c>
      <c r="AB52" s="324">
        <f t="shared" si="56"/>
        <v>4</v>
      </c>
      <c r="AC52" s="324">
        <f t="shared" si="56"/>
        <v>54</v>
      </c>
      <c r="AD52" s="134" t="s">
        <v>299</v>
      </c>
      <c r="AE52" s="221" t="s">
        <v>281</v>
      </c>
      <c r="AF52" s="337"/>
      <c r="AG52" s="258">
        <v>475</v>
      </c>
      <c r="AH52" s="258">
        <v>0</v>
      </c>
      <c r="AI52" s="258">
        <v>475</v>
      </c>
      <c r="AJ52" s="336"/>
      <c r="AK52" s="259">
        <f t="shared" si="53"/>
        <v>475</v>
      </c>
      <c r="AL52" s="336"/>
    </row>
    <row r="53" spans="1:38" s="163" customFormat="1" ht="15" customHeight="1">
      <c r="A53" s="157" t="s">
        <v>393</v>
      </c>
      <c r="B53" s="169" t="s">
        <v>379</v>
      </c>
      <c r="C53" s="173" t="s">
        <v>5</v>
      </c>
      <c r="D53" s="173" t="s">
        <v>275</v>
      </c>
      <c r="E53" s="244" t="s">
        <v>279</v>
      </c>
      <c r="F53" s="173" t="s">
        <v>280</v>
      </c>
      <c r="G53" s="143" t="s">
        <v>303</v>
      </c>
      <c r="H53" s="143"/>
      <c r="I53" s="173" t="s">
        <v>42</v>
      </c>
      <c r="J53" s="331">
        <v>29</v>
      </c>
      <c r="K53" s="332" t="s">
        <v>394</v>
      </c>
      <c r="L53" s="333">
        <v>4.7</v>
      </c>
      <c r="M53" s="335">
        <v>85</v>
      </c>
      <c r="N53" s="335">
        <v>120</v>
      </c>
      <c r="O53" s="340">
        <f t="shared" si="57"/>
        <v>205</v>
      </c>
      <c r="P53" s="335">
        <v>37</v>
      </c>
      <c r="Q53" s="324">
        <f t="shared" si="58"/>
        <v>242</v>
      </c>
      <c r="R53" s="145">
        <v>0</v>
      </c>
      <c r="S53" s="159">
        <v>0</v>
      </c>
      <c r="T53" s="159">
        <v>0</v>
      </c>
      <c r="U53" s="324">
        <f t="shared" si="59"/>
        <v>0</v>
      </c>
      <c r="V53" s="159">
        <v>0</v>
      </c>
      <c r="W53" s="324">
        <f t="shared" si="60"/>
        <v>0</v>
      </c>
      <c r="X53" s="323">
        <f t="shared" si="55"/>
        <v>4.7</v>
      </c>
      <c r="Y53" s="324">
        <f t="shared" si="56"/>
        <v>85</v>
      </c>
      <c r="Z53" s="324">
        <f t="shared" si="56"/>
        <v>120</v>
      </c>
      <c r="AA53" s="324">
        <f t="shared" si="56"/>
        <v>205</v>
      </c>
      <c r="AB53" s="324">
        <f t="shared" si="56"/>
        <v>37</v>
      </c>
      <c r="AC53" s="324">
        <f t="shared" si="56"/>
        <v>242</v>
      </c>
      <c r="AD53" s="341" t="s">
        <v>28</v>
      </c>
      <c r="AE53" s="221" t="s">
        <v>281</v>
      </c>
      <c r="AF53" s="337"/>
      <c r="AG53" s="258">
        <v>8203</v>
      </c>
      <c r="AH53" s="258">
        <v>7748</v>
      </c>
      <c r="AI53" s="258">
        <v>455</v>
      </c>
      <c r="AJ53" s="336"/>
      <c r="AK53" s="259">
        <f t="shared" si="53"/>
        <v>8203</v>
      </c>
      <c r="AL53" s="336"/>
    </row>
    <row r="54" spans="1:38" s="163" customFormat="1" ht="15" customHeight="1">
      <c r="A54" s="157" t="s">
        <v>393</v>
      </c>
      <c r="B54" s="169" t="s">
        <v>379</v>
      </c>
      <c r="C54" s="173" t="s">
        <v>5</v>
      </c>
      <c r="D54" s="173" t="s">
        <v>275</v>
      </c>
      <c r="E54" s="244" t="s">
        <v>279</v>
      </c>
      <c r="F54" s="173" t="s">
        <v>280</v>
      </c>
      <c r="G54" s="143" t="s">
        <v>303</v>
      </c>
      <c r="H54" s="143"/>
      <c r="I54" s="173" t="s">
        <v>42</v>
      </c>
      <c r="J54" s="331">
        <v>27</v>
      </c>
      <c r="K54" s="332" t="s">
        <v>395</v>
      </c>
      <c r="L54" s="333">
        <v>0.7</v>
      </c>
      <c r="M54" s="335">
        <v>37</v>
      </c>
      <c r="N54" s="335">
        <v>64</v>
      </c>
      <c r="O54" s="340">
        <f t="shared" si="57"/>
        <v>101</v>
      </c>
      <c r="P54" s="335">
        <v>14</v>
      </c>
      <c r="Q54" s="324">
        <f t="shared" si="58"/>
        <v>115</v>
      </c>
      <c r="R54" s="145">
        <v>0</v>
      </c>
      <c r="S54" s="159">
        <v>0</v>
      </c>
      <c r="T54" s="159">
        <v>0</v>
      </c>
      <c r="U54" s="324">
        <f t="shared" si="59"/>
        <v>0</v>
      </c>
      <c r="V54" s="159">
        <v>0</v>
      </c>
      <c r="W54" s="324">
        <f t="shared" si="60"/>
        <v>0</v>
      </c>
      <c r="X54" s="323">
        <f t="shared" si="55"/>
        <v>0.7</v>
      </c>
      <c r="Y54" s="324">
        <f t="shared" si="56"/>
        <v>37</v>
      </c>
      <c r="Z54" s="324">
        <f t="shared" si="56"/>
        <v>64</v>
      </c>
      <c r="AA54" s="324">
        <f t="shared" si="56"/>
        <v>101</v>
      </c>
      <c r="AB54" s="324">
        <f t="shared" si="56"/>
        <v>14</v>
      </c>
      <c r="AC54" s="324">
        <f t="shared" si="56"/>
        <v>115</v>
      </c>
      <c r="AD54" s="341" t="s">
        <v>28</v>
      </c>
      <c r="AE54" s="221" t="s">
        <v>281</v>
      </c>
      <c r="AF54" s="337"/>
      <c r="AG54" s="258">
        <v>3832</v>
      </c>
      <c r="AH54" s="258">
        <v>3591</v>
      </c>
      <c r="AI54" s="258">
        <v>241</v>
      </c>
      <c r="AJ54" s="336"/>
      <c r="AK54" s="259">
        <f t="shared" si="53"/>
        <v>3832</v>
      </c>
      <c r="AL54" s="336"/>
    </row>
    <row r="55" spans="1:38" ht="15" customHeight="1">
      <c r="A55" s="169" t="s">
        <v>397</v>
      </c>
      <c r="B55" s="169" t="s">
        <v>383</v>
      </c>
      <c r="C55" s="320" t="s">
        <v>8</v>
      </c>
      <c r="D55" s="242" t="s">
        <v>275</v>
      </c>
      <c r="E55" s="244" t="s">
        <v>279</v>
      </c>
      <c r="F55" s="244" t="s">
        <v>280</v>
      </c>
      <c r="G55" s="321" t="s">
        <v>303</v>
      </c>
      <c r="H55" s="321"/>
      <c r="I55" s="242" t="s">
        <v>396</v>
      </c>
      <c r="J55" s="321">
        <v>11</v>
      </c>
      <c r="K55" s="322" t="s">
        <v>398</v>
      </c>
      <c r="L55" s="323">
        <v>1</v>
      </c>
      <c r="M55" s="321">
        <v>37</v>
      </c>
      <c r="N55" s="321">
        <v>75</v>
      </c>
      <c r="O55" s="262">
        <f t="shared" ref="O55:O59" si="61">M55+N55</f>
        <v>112</v>
      </c>
      <c r="P55" s="324">
        <v>19</v>
      </c>
      <c r="Q55" s="262">
        <f t="shared" ref="Q55:Q59" si="62">O55+P55</f>
        <v>131</v>
      </c>
      <c r="R55" s="323">
        <v>0.9</v>
      </c>
      <c r="S55" s="324">
        <v>75</v>
      </c>
      <c r="T55" s="324">
        <v>34</v>
      </c>
      <c r="U55" s="246">
        <f>S55+T55</f>
        <v>109</v>
      </c>
      <c r="V55" s="324">
        <v>17</v>
      </c>
      <c r="W55" s="246">
        <f t="shared" ref="W55:W59" si="63">U55+V55</f>
        <v>126</v>
      </c>
      <c r="X55" s="288">
        <f t="shared" ref="X55:X59" si="64">SUM(L55-R55)</f>
        <v>9.9999999999999978E-2</v>
      </c>
      <c r="Y55" s="264">
        <v>0</v>
      </c>
      <c r="Z55" s="264">
        <v>3</v>
      </c>
      <c r="AA55" s="264">
        <f t="shared" ref="AA55:AC59" si="65">SUM(O55-U55)</f>
        <v>3</v>
      </c>
      <c r="AB55" s="264">
        <f t="shared" si="65"/>
        <v>2</v>
      </c>
      <c r="AC55" s="264">
        <f t="shared" si="65"/>
        <v>5</v>
      </c>
      <c r="AD55" s="325" t="s">
        <v>277</v>
      </c>
      <c r="AE55" s="221" t="s">
        <v>286</v>
      </c>
      <c r="AF55" s="326"/>
      <c r="AG55" s="258">
        <v>7465</v>
      </c>
      <c r="AH55" s="258">
        <v>6891</v>
      </c>
      <c r="AI55" s="258">
        <v>574</v>
      </c>
      <c r="AJ55" s="224"/>
      <c r="AK55" s="259">
        <f t="shared" ref="AK55:AK59" si="66">AH55+AI55</f>
        <v>7465</v>
      </c>
      <c r="AL55" s="224"/>
    </row>
    <row r="56" spans="1:38" ht="15" customHeight="1">
      <c r="A56" s="169" t="s">
        <v>397</v>
      </c>
      <c r="B56" s="169" t="s">
        <v>383</v>
      </c>
      <c r="C56" s="320" t="s">
        <v>8</v>
      </c>
      <c r="D56" s="242" t="s">
        <v>275</v>
      </c>
      <c r="E56" s="244" t="s">
        <v>279</v>
      </c>
      <c r="F56" s="244" t="s">
        <v>280</v>
      </c>
      <c r="G56" s="321" t="s">
        <v>303</v>
      </c>
      <c r="H56" s="321"/>
      <c r="I56" s="242" t="s">
        <v>396</v>
      </c>
      <c r="J56" s="321">
        <v>11</v>
      </c>
      <c r="K56" s="321" t="s">
        <v>399</v>
      </c>
      <c r="L56" s="323">
        <v>0.7</v>
      </c>
      <c r="M56" s="321">
        <v>63</v>
      </c>
      <c r="N56" s="321">
        <v>72</v>
      </c>
      <c r="O56" s="262">
        <f t="shared" si="61"/>
        <v>135</v>
      </c>
      <c r="P56" s="324">
        <v>23</v>
      </c>
      <c r="Q56" s="262">
        <f t="shared" si="62"/>
        <v>158</v>
      </c>
      <c r="R56" s="323">
        <v>0.5</v>
      </c>
      <c r="S56" s="324">
        <v>101</v>
      </c>
      <c r="T56" s="324">
        <v>15</v>
      </c>
      <c r="U56" s="246">
        <f t="shared" ref="U56:U59" si="67">S56+T56</f>
        <v>116</v>
      </c>
      <c r="V56" s="324">
        <v>19</v>
      </c>
      <c r="W56" s="246">
        <f t="shared" si="63"/>
        <v>135</v>
      </c>
      <c r="X56" s="288">
        <f t="shared" si="64"/>
        <v>0.19999999999999996</v>
      </c>
      <c r="Y56" s="264">
        <v>0</v>
      </c>
      <c r="Z56" s="264">
        <v>19</v>
      </c>
      <c r="AA56" s="264">
        <f t="shared" si="65"/>
        <v>19</v>
      </c>
      <c r="AB56" s="264">
        <f t="shared" si="65"/>
        <v>4</v>
      </c>
      <c r="AC56" s="264">
        <f t="shared" si="65"/>
        <v>23</v>
      </c>
      <c r="AD56" s="325" t="s">
        <v>277</v>
      </c>
      <c r="AE56" s="221" t="s">
        <v>286</v>
      </c>
      <c r="AF56" s="326"/>
      <c r="AG56" s="258">
        <v>12489</v>
      </c>
      <c r="AH56" s="258">
        <v>11937</v>
      </c>
      <c r="AI56" s="258">
        <v>552</v>
      </c>
      <c r="AJ56" s="224"/>
      <c r="AK56" s="259">
        <f t="shared" si="66"/>
        <v>12489</v>
      </c>
      <c r="AL56" s="224"/>
    </row>
    <row r="57" spans="1:38" ht="15" customHeight="1">
      <c r="A57" s="169" t="s">
        <v>397</v>
      </c>
      <c r="B57" s="169" t="s">
        <v>383</v>
      </c>
      <c r="C57" s="320" t="s">
        <v>8</v>
      </c>
      <c r="D57" s="242" t="s">
        <v>275</v>
      </c>
      <c r="E57" s="244" t="s">
        <v>279</v>
      </c>
      <c r="F57" s="244" t="s">
        <v>280</v>
      </c>
      <c r="G57" s="321" t="s">
        <v>303</v>
      </c>
      <c r="H57" s="321"/>
      <c r="I57" s="242" t="s">
        <v>396</v>
      </c>
      <c r="J57" s="321">
        <v>25</v>
      </c>
      <c r="K57" s="322" t="s">
        <v>400</v>
      </c>
      <c r="L57" s="323">
        <v>1</v>
      </c>
      <c r="M57" s="321">
        <v>84</v>
      </c>
      <c r="N57" s="321">
        <v>112</v>
      </c>
      <c r="O57" s="262">
        <f t="shared" si="61"/>
        <v>196</v>
      </c>
      <c r="P57" s="324">
        <v>33</v>
      </c>
      <c r="Q57" s="262">
        <f t="shared" si="62"/>
        <v>229</v>
      </c>
      <c r="R57" s="323">
        <v>1</v>
      </c>
      <c r="S57" s="324">
        <v>141</v>
      </c>
      <c r="T57" s="324">
        <v>58</v>
      </c>
      <c r="U57" s="246">
        <f t="shared" si="67"/>
        <v>199</v>
      </c>
      <c r="V57" s="324">
        <v>33</v>
      </c>
      <c r="W57" s="246">
        <f t="shared" si="63"/>
        <v>232</v>
      </c>
      <c r="X57" s="288">
        <f t="shared" si="64"/>
        <v>0</v>
      </c>
      <c r="Y57" s="264">
        <v>0</v>
      </c>
      <c r="Z57" s="264">
        <v>0</v>
      </c>
      <c r="AA57" s="264">
        <v>0</v>
      </c>
      <c r="AB57" s="264">
        <f t="shared" si="65"/>
        <v>0</v>
      </c>
      <c r="AC57" s="264">
        <v>0</v>
      </c>
      <c r="AD57" s="325" t="s">
        <v>320</v>
      </c>
      <c r="AE57" s="221" t="s">
        <v>278</v>
      </c>
      <c r="AF57" s="326"/>
      <c r="AG57" s="258">
        <v>16137</v>
      </c>
      <c r="AH57" s="258">
        <v>15289</v>
      </c>
      <c r="AI57" s="258">
        <v>848</v>
      </c>
      <c r="AJ57" s="224"/>
      <c r="AK57" s="259">
        <f t="shared" si="66"/>
        <v>16137</v>
      </c>
      <c r="AL57" s="224"/>
    </row>
    <row r="58" spans="1:38" ht="15" customHeight="1">
      <c r="A58" s="169" t="s">
        <v>397</v>
      </c>
      <c r="B58" s="169" t="s">
        <v>383</v>
      </c>
      <c r="C58" s="320" t="s">
        <v>8</v>
      </c>
      <c r="D58" s="242" t="s">
        <v>275</v>
      </c>
      <c r="E58" s="244" t="s">
        <v>279</v>
      </c>
      <c r="F58" s="244" t="s">
        <v>280</v>
      </c>
      <c r="G58" s="321" t="s">
        <v>303</v>
      </c>
      <c r="H58" s="321"/>
      <c r="I58" s="242" t="s">
        <v>396</v>
      </c>
      <c r="J58" s="321">
        <v>25</v>
      </c>
      <c r="K58" s="321" t="s">
        <v>401</v>
      </c>
      <c r="L58" s="323">
        <v>1</v>
      </c>
      <c r="M58" s="321">
        <v>31</v>
      </c>
      <c r="N58" s="321">
        <v>88</v>
      </c>
      <c r="O58" s="262">
        <f t="shared" si="61"/>
        <v>119</v>
      </c>
      <c r="P58" s="324">
        <v>17</v>
      </c>
      <c r="Q58" s="262">
        <f t="shared" si="62"/>
        <v>136</v>
      </c>
      <c r="R58" s="323">
        <v>0</v>
      </c>
      <c r="S58" s="324">
        <v>0</v>
      </c>
      <c r="T58" s="324">
        <v>0</v>
      </c>
      <c r="U58" s="246">
        <f t="shared" si="67"/>
        <v>0</v>
      </c>
      <c r="V58" s="324">
        <v>0</v>
      </c>
      <c r="W58" s="246">
        <f t="shared" si="63"/>
        <v>0</v>
      </c>
      <c r="X58" s="288">
        <f t="shared" si="64"/>
        <v>1</v>
      </c>
      <c r="Y58" s="264">
        <f t="shared" ref="Y58:AA59" si="68">SUM(M58-S58)</f>
        <v>31</v>
      </c>
      <c r="Z58" s="264">
        <f t="shared" si="68"/>
        <v>88</v>
      </c>
      <c r="AA58" s="264">
        <f t="shared" si="68"/>
        <v>119</v>
      </c>
      <c r="AB58" s="264">
        <f t="shared" si="65"/>
        <v>17</v>
      </c>
      <c r="AC58" s="264">
        <f t="shared" si="65"/>
        <v>136</v>
      </c>
      <c r="AD58" s="325" t="s">
        <v>313</v>
      </c>
      <c r="AE58" s="221" t="s">
        <v>278</v>
      </c>
      <c r="AF58" s="326"/>
      <c r="AG58" s="258">
        <v>6535</v>
      </c>
      <c r="AH58" s="258">
        <v>5880</v>
      </c>
      <c r="AI58" s="258">
        <v>655</v>
      </c>
      <c r="AJ58" s="224"/>
      <c r="AK58" s="259">
        <f t="shared" si="66"/>
        <v>6535</v>
      </c>
      <c r="AL58" s="224"/>
    </row>
    <row r="59" spans="1:38" ht="15" customHeight="1">
      <c r="A59" s="169" t="s">
        <v>402</v>
      </c>
      <c r="B59" s="169" t="s">
        <v>381</v>
      </c>
      <c r="C59" s="320" t="s">
        <v>8</v>
      </c>
      <c r="D59" s="242" t="s">
        <v>275</v>
      </c>
      <c r="E59" s="244" t="s">
        <v>279</v>
      </c>
      <c r="F59" s="244" t="s">
        <v>280</v>
      </c>
      <c r="G59" s="321" t="s">
        <v>303</v>
      </c>
      <c r="H59" s="321"/>
      <c r="I59" s="242" t="s">
        <v>396</v>
      </c>
      <c r="J59" s="321">
        <v>11</v>
      </c>
      <c r="K59" s="321" t="s">
        <v>403</v>
      </c>
      <c r="L59" s="323">
        <v>1</v>
      </c>
      <c r="M59" s="321">
        <v>29</v>
      </c>
      <c r="N59" s="321">
        <v>100</v>
      </c>
      <c r="O59" s="262">
        <f t="shared" si="61"/>
        <v>129</v>
      </c>
      <c r="P59" s="324">
        <v>17</v>
      </c>
      <c r="Q59" s="262">
        <f t="shared" si="62"/>
        <v>146</v>
      </c>
      <c r="R59" s="323">
        <v>0</v>
      </c>
      <c r="S59" s="324">
        <v>0</v>
      </c>
      <c r="T59" s="324">
        <v>0</v>
      </c>
      <c r="U59" s="246">
        <f t="shared" si="67"/>
        <v>0</v>
      </c>
      <c r="V59" s="324">
        <v>0</v>
      </c>
      <c r="W59" s="246">
        <f t="shared" si="63"/>
        <v>0</v>
      </c>
      <c r="X59" s="288">
        <f t="shared" si="64"/>
        <v>1</v>
      </c>
      <c r="Y59" s="264">
        <f t="shared" si="68"/>
        <v>29</v>
      </c>
      <c r="Z59" s="264">
        <f t="shared" si="68"/>
        <v>100</v>
      </c>
      <c r="AA59" s="264">
        <f t="shared" si="68"/>
        <v>129</v>
      </c>
      <c r="AB59" s="264">
        <f t="shared" si="65"/>
        <v>17</v>
      </c>
      <c r="AC59" s="264">
        <f t="shared" si="65"/>
        <v>146</v>
      </c>
      <c r="AD59" s="327" t="s">
        <v>28</v>
      </c>
      <c r="AE59" s="221"/>
      <c r="AF59" s="326"/>
      <c r="AG59" s="258">
        <v>6285</v>
      </c>
      <c r="AH59" s="258">
        <v>5522</v>
      </c>
      <c r="AI59" s="258">
        <v>763</v>
      </c>
      <c r="AJ59" s="224"/>
      <c r="AK59" s="259">
        <f t="shared" si="66"/>
        <v>6285</v>
      </c>
      <c r="AL59" s="224"/>
    </row>
    <row r="60" spans="1:38" s="163" customFormat="1" ht="15" customHeight="1">
      <c r="A60" s="169" t="s">
        <v>404</v>
      </c>
      <c r="B60" s="169" t="s">
        <v>405</v>
      </c>
      <c r="C60" s="321" t="s">
        <v>11</v>
      </c>
      <c r="D60" s="321" t="s">
        <v>275</v>
      </c>
      <c r="E60" s="321" t="s">
        <v>279</v>
      </c>
      <c r="F60" s="173" t="s">
        <v>280</v>
      </c>
      <c r="G60" s="321" t="s">
        <v>303</v>
      </c>
      <c r="H60" s="143"/>
      <c r="I60" s="242" t="s">
        <v>396</v>
      </c>
      <c r="J60" s="146">
        <v>4</v>
      </c>
      <c r="K60" s="338" t="s">
        <v>406</v>
      </c>
      <c r="L60" s="339">
        <v>0.5</v>
      </c>
      <c r="M60" s="146">
        <v>14</v>
      </c>
      <c r="N60" s="146">
        <v>105</v>
      </c>
      <c r="O60" s="340">
        <f>M60+N60</f>
        <v>119</v>
      </c>
      <c r="P60" s="148">
        <v>17</v>
      </c>
      <c r="Q60" s="324">
        <f>O60+P60</f>
        <v>136</v>
      </c>
      <c r="R60" s="152">
        <v>0.5</v>
      </c>
      <c r="S60" s="147">
        <v>13</v>
      </c>
      <c r="T60" s="147">
        <v>107</v>
      </c>
      <c r="U60" s="324">
        <f>S60+T60</f>
        <v>120</v>
      </c>
      <c r="V60" s="147">
        <v>17</v>
      </c>
      <c r="W60" s="324">
        <f>U60+V60</f>
        <v>137</v>
      </c>
      <c r="X60" s="323">
        <f t="shared" ref="X60:AA62" si="69">SUM(L60-R60)</f>
        <v>0</v>
      </c>
      <c r="Y60" s="324">
        <v>0</v>
      </c>
      <c r="Z60" s="324">
        <v>0</v>
      </c>
      <c r="AA60" s="324">
        <v>0</v>
      </c>
      <c r="AB60" s="324">
        <f t="shared" ref="AB60:AC62" si="70">SUM(P60-V60)</f>
        <v>0</v>
      </c>
      <c r="AC60" s="324">
        <v>0</v>
      </c>
      <c r="AD60" s="134" t="s">
        <v>282</v>
      </c>
      <c r="AE60" s="330" t="s">
        <v>289</v>
      </c>
      <c r="AF60" s="337"/>
      <c r="AG60" s="258">
        <v>6148</v>
      </c>
      <c r="AH60" s="258">
        <v>5357</v>
      </c>
      <c r="AI60" s="258">
        <v>791</v>
      </c>
      <c r="AJ60" s="336"/>
      <c r="AK60" s="259">
        <f t="shared" ref="AK60:AK62" si="71">AH60+AI60</f>
        <v>6148</v>
      </c>
      <c r="AL60" s="336"/>
    </row>
    <row r="61" spans="1:38" s="163" customFormat="1" ht="15" customHeight="1">
      <c r="A61" s="169" t="s">
        <v>404</v>
      </c>
      <c r="B61" s="169" t="s">
        <v>405</v>
      </c>
      <c r="C61" s="321" t="s">
        <v>11</v>
      </c>
      <c r="D61" s="321" t="s">
        <v>275</v>
      </c>
      <c r="E61" s="321" t="s">
        <v>279</v>
      </c>
      <c r="F61" s="173" t="s">
        <v>280</v>
      </c>
      <c r="G61" s="321" t="s">
        <v>303</v>
      </c>
      <c r="H61" s="143"/>
      <c r="I61" s="242" t="s">
        <v>396</v>
      </c>
      <c r="J61" s="146">
        <v>1</v>
      </c>
      <c r="K61" s="338" t="s">
        <v>141</v>
      </c>
      <c r="L61" s="339">
        <v>0.9</v>
      </c>
      <c r="M61" s="146">
        <v>29</v>
      </c>
      <c r="N61" s="146">
        <v>85</v>
      </c>
      <c r="O61" s="340">
        <f t="shared" ref="O61:O62" si="72">M61+N61</f>
        <v>114</v>
      </c>
      <c r="P61" s="148">
        <v>14</v>
      </c>
      <c r="Q61" s="324">
        <f t="shared" ref="Q61:Q62" si="73">O61+P61</f>
        <v>128</v>
      </c>
      <c r="R61" s="152">
        <v>0</v>
      </c>
      <c r="S61" s="147">
        <v>0</v>
      </c>
      <c r="T61" s="147">
        <v>0</v>
      </c>
      <c r="U61" s="324">
        <f t="shared" ref="U61:U62" si="74">S61+T61</f>
        <v>0</v>
      </c>
      <c r="V61" s="147">
        <v>0</v>
      </c>
      <c r="W61" s="324">
        <f t="shared" ref="W61:W62" si="75">U61+V61</f>
        <v>0</v>
      </c>
      <c r="X61" s="323">
        <f t="shared" si="69"/>
        <v>0.9</v>
      </c>
      <c r="Y61" s="324">
        <f t="shared" si="69"/>
        <v>29</v>
      </c>
      <c r="Z61" s="324">
        <f t="shared" si="69"/>
        <v>85</v>
      </c>
      <c r="AA61" s="324">
        <f t="shared" si="69"/>
        <v>114</v>
      </c>
      <c r="AB61" s="324">
        <f t="shared" si="70"/>
        <v>14</v>
      </c>
      <c r="AC61" s="324">
        <f t="shared" si="70"/>
        <v>128</v>
      </c>
      <c r="AD61" s="134" t="s">
        <v>282</v>
      </c>
      <c r="AE61" s="330" t="s">
        <v>289</v>
      </c>
      <c r="AF61" s="337"/>
      <c r="AG61" s="258">
        <v>6037</v>
      </c>
      <c r="AH61" s="258">
        <v>5375</v>
      </c>
      <c r="AI61" s="258">
        <v>662</v>
      </c>
      <c r="AJ61" s="336"/>
      <c r="AK61" s="259">
        <f t="shared" si="71"/>
        <v>6037</v>
      </c>
      <c r="AL61" s="336"/>
    </row>
    <row r="62" spans="1:38" s="163" customFormat="1" ht="15" customHeight="1">
      <c r="A62" s="169" t="s">
        <v>404</v>
      </c>
      <c r="B62" s="169" t="s">
        <v>405</v>
      </c>
      <c r="C62" s="321" t="s">
        <v>11</v>
      </c>
      <c r="D62" s="321" t="s">
        <v>275</v>
      </c>
      <c r="E62" s="321" t="s">
        <v>279</v>
      </c>
      <c r="F62" s="173" t="s">
        <v>280</v>
      </c>
      <c r="G62" s="321" t="s">
        <v>303</v>
      </c>
      <c r="H62" s="143"/>
      <c r="I62" s="242" t="s">
        <v>396</v>
      </c>
      <c r="J62" s="146">
        <v>1</v>
      </c>
      <c r="K62" s="338" t="s">
        <v>219</v>
      </c>
      <c r="L62" s="339">
        <v>0.3</v>
      </c>
      <c r="M62" s="146">
        <v>11</v>
      </c>
      <c r="N62" s="146">
        <v>42</v>
      </c>
      <c r="O62" s="340">
        <f t="shared" si="72"/>
        <v>53</v>
      </c>
      <c r="P62" s="148">
        <v>7</v>
      </c>
      <c r="Q62" s="324">
        <f t="shared" si="73"/>
        <v>60</v>
      </c>
      <c r="R62" s="152">
        <v>0</v>
      </c>
      <c r="S62" s="147">
        <v>0</v>
      </c>
      <c r="T62" s="147">
        <v>0</v>
      </c>
      <c r="U62" s="324">
        <f t="shared" si="74"/>
        <v>0</v>
      </c>
      <c r="V62" s="147">
        <v>0</v>
      </c>
      <c r="W62" s="324">
        <f t="shared" si="75"/>
        <v>0</v>
      </c>
      <c r="X62" s="323">
        <f t="shared" si="69"/>
        <v>0.3</v>
      </c>
      <c r="Y62" s="324">
        <f t="shared" si="69"/>
        <v>11</v>
      </c>
      <c r="Z62" s="324">
        <f t="shared" si="69"/>
        <v>42</v>
      </c>
      <c r="AA62" s="324">
        <f t="shared" si="69"/>
        <v>53</v>
      </c>
      <c r="AB62" s="324">
        <f t="shared" si="70"/>
        <v>7</v>
      </c>
      <c r="AC62" s="324">
        <f t="shared" si="70"/>
        <v>60</v>
      </c>
      <c r="AD62" s="134" t="s">
        <v>319</v>
      </c>
      <c r="AE62" s="330" t="s">
        <v>289</v>
      </c>
      <c r="AF62" s="337"/>
      <c r="AG62" s="258">
        <v>2480</v>
      </c>
      <c r="AH62" s="258">
        <v>2154</v>
      </c>
      <c r="AI62" s="258">
        <v>326</v>
      </c>
      <c r="AJ62" s="336"/>
      <c r="AK62" s="259">
        <f t="shared" si="71"/>
        <v>2480</v>
      </c>
      <c r="AL62" s="336"/>
    </row>
    <row r="63" spans="1:38" ht="15" customHeight="1">
      <c r="A63" s="303" t="s">
        <v>407</v>
      </c>
      <c r="B63" s="283">
        <v>44426</v>
      </c>
      <c r="C63" s="244" t="s">
        <v>7</v>
      </c>
      <c r="D63" s="244" t="s">
        <v>275</v>
      </c>
      <c r="E63" s="242" t="s">
        <v>279</v>
      </c>
      <c r="F63" s="244" t="s">
        <v>349</v>
      </c>
      <c r="G63" s="242" t="s">
        <v>12</v>
      </c>
      <c r="H63" s="244"/>
      <c r="I63" s="242" t="s">
        <v>51</v>
      </c>
      <c r="J63" s="242">
        <v>4</v>
      </c>
      <c r="K63" s="270" t="s">
        <v>290</v>
      </c>
      <c r="L63" s="243">
        <v>0.2</v>
      </c>
      <c r="M63" s="264">
        <v>1</v>
      </c>
      <c r="N63" s="264">
        <v>18</v>
      </c>
      <c r="O63" s="262">
        <f t="shared" ref="O63:O67" si="76">M63+N63</f>
        <v>19</v>
      </c>
      <c r="P63" s="264">
        <v>2</v>
      </c>
      <c r="Q63" s="262">
        <f t="shared" ref="Q63:Q67" si="77">O63+P63</f>
        <v>21</v>
      </c>
      <c r="R63" s="243">
        <v>0.2</v>
      </c>
      <c r="S63" s="264">
        <v>0</v>
      </c>
      <c r="T63" s="264">
        <v>18</v>
      </c>
      <c r="U63" s="246">
        <f t="shared" ref="U63:U67" si="78">S63+T63</f>
        <v>18</v>
      </c>
      <c r="V63" s="264">
        <v>2</v>
      </c>
      <c r="W63" s="246">
        <f t="shared" ref="W63:W67" si="79">U63+V63</f>
        <v>20</v>
      </c>
      <c r="X63" s="243">
        <f t="shared" ref="X63:AC67" si="80">SUM(L63-R63)</f>
        <v>0</v>
      </c>
      <c r="Y63" s="264">
        <v>0</v>
      </c>
      <c r="Z63" s="264">
        <f t="shared" si="80"/>
        <v>0</v>
      </c>
      <c r="AA63" s="264">
        <v>0</v>
      </c>
      <c r="AB63" s="264">
        <f t="shared" si="80"/>
        <v>0</v>
      </c>
      <c r="AC63" s="264">
        <v>0</v>
      </c>
      <c r="AD63" s="281" t="s">
        <v>301</v>
      </c>
      <c r="AE63" s="221" t="s">
        <v>300</v>
      </c>
      <c r="AF63" s="257"/>
      <c r="AG63" s="258">
        <v>564</v>
      </c>
      <c r="AH63" s="258">
        <v>426</v>
      </c>
      <c r="AI63" s="258">
        <v>138</v>
      </c>
      <c r="AJ63" s="224"/>
      <c r="AK63" s="259">
        <f t="shared" ref="AK63:AK68" si="81">AH63+AI63</f>
        <v>564</v>
      </c>
      <c r="AL63" s="224"/>
    </row>
    <row r="64" spans="1:38" ht="15" customHeight="1">
      <c r="A64" s="303" t="s">
        <v>407</v>
      </c>
      <c r="B64" s="283">
        <v>44426</v>
      </c>
      <c r="C64" s="244" t="s">
        <v>7</v>
      </c>
      <c r="D64" s="244" t="s">
        <v>275</v>
      </c>
      <c r="E64" s="242" t="s">
        <v>279</v>
      </c>
      <c r="F64" s="244" t="s">
        <v>349</v>
      </c>
      <c r="G64" s="242" t="s">
        <v>12</v>
      </c>
      <c r="H64" s="244"/>
      <c r="I64" s="242" t="s">
        <v>51</v>
      </c>
      <c r="J64" s="242">
        <v>9</v>
      </c>
      <c r="K64" s="270" t="s">
        <v>222</v>
      </c>
      <c r="L64" s="243">
        <v>0.1</v>
      </c>
      <c r="M64" s="264">
        <v>0</v>
      </c>
      <c r="N64" s="264">
        <v>3</v>
      </c>
      <c r="O64" s="262">
        <f t="shared" si="76"/>
        <v>3</v>
      </c>
      <c r="P64" s="264">
        <v>0</v>
      </c>
      <c r="Q64" s="262">
        <f t="shared" si="77"/>
        <v>3</v>
      </c>
      <c r="R64" s="243">
        <v>0.1</v>
      </c>
      <c r="S64" s="264">
        <v>0</v>
      </c>
      <c r="T64" s="264">
        <v>3</v>
      </c>
      <c r="U64" s="246">
        <f t="shared" si="78"/>
        <v>3</v>
      </c>
      <c r="V64" s="264">
        <v>0</v>
      </c>
      <c r="W64" s="246">
        <f t="shared" si="79"/>
        <v>3</v>
      </c>
      <c r="X64" s="243">
        <f t="shared" si="80"/>
        <v>0</v>
      </c>
      <c r="Y64" s="264">
        <f t="shared" si="80"/>
        <v>0</v>
      </c>
      <c r="Z64" s="264">
        <f t="shared" si="80"/>
        <v>0</v>
      </c>
      <c r="AA64" s="264">
        <f t="shared" si="80"/>
        <v>0</v>
      </c>
      <c r="AB64" s="264">
        <f t="shared" si="80"/>
        <v>0</v>
      </c>
      <c r="AC64" s="264">
        <f t="shared" si="80"/>
        <v>0</v>
      </c>
      <c r="AD64" s="281" t="s">
        <v>301</v>
      </c>
      <c r="AE64" s="221" t="s">
        <v>302</v>
      </c>
      <c r="AF64" s="257"/>
      <c r="AG64" s="258">
        <v>25</v>
      </c>
      <c r="AH64" s="258">
        <v>0</v>
      </c>
      <c r="AI64" s="258">
        <v>25</v>
      </c>
      <c r="AJ64" s="224"/>
      <c r="AK64" s="259">
        <f t="shared" si="81"/>
        <v>25</v>
      </c>
      <c r="AL64" s="224"/>
    </row>
    <row r="65" spans="1:39" ht="15" customHeight="1">
      <c r="A65" s="303" t="s">
        <v>407</v>
      </c>
      <c r="B65" s="283">
        <v>44426</v>
      </c>
      <c r="C65" s="244" t="s">
        <v>7</v>
      </c>
      <c r="D65" s="244" t="s">
        <v>275</v>
      </c>
      <c r="E65" s="242" t="s">
        <v>279</v>
      </c>
      <c r="F65" s="244" t="s">
        <v>349</v>
      </c>
      <c r="G65" s="242" t="s">
        <v>12</v>
      </c>
      <c r="H65" s="244"/>
      <c r="I65" s="242" t="s">
        <v>51</v>
      </c>
      <c r="J65" s="242">
        <v>5</v>
      </c>
      <c r="K65" s="270" t="s">
        <v>52</v>
      </c>
      <c r="L65" s="243">
        <v>0.4</v>
      </c>
      <c r="M65" s="264">
        <v>0</v>
      </c>
      <c r="N65" s="264">
        <v>17</v>
      </c>
      <c r="O65" s="262">
        <f t="shared" si="76"/>
        <v>17</v>
      </c>
      <c r="P65" s="264">
        <v>1</v>
      </c>
      <c r="Q65" s="262">
        <f t="shared" si="77"/>
        <v>18</v>
      </c>
      <c r="R65" s="243">
        <v>0</v>
      </c>
      <c r="S65" s="264">
        <v>0</v>
      </c>
      <c r="T65" s="264">
        <v>0</v>
      </c>
      <c r="U65" s="246">
        <f t="shared" si="78"/>
        <v>0</v>
      </c>
      <c r="V65" s="264">
        <v>0</v>
      </c>
      <c r="W65" s="246">
        <f t="shared" si="79"/>
        <v>0</v>
      </c>
      <c r="X65" s="243">
        <f t="shared" si="80"/>
        <v>0.4</v>
      </c>
      <c r="Y65" s="264">
        <f t="shared" si="80"/>
        <v>0</v>
      </c>
      <c r="Z65" s="264">
        <f t="shared" si="80"/>
        <v>17</v>
      </c>
      <c r="AA65" s="264">
        <f t="shared" si="80"/>
        <v>17</v>
      </c>
      <c r="AB65" s="264">
        <f t="shared" si="80"/>
        <v>1</v>
      </c>
      <c r="AC65" s="264">
        <f t="shared" si="80"/>
        <v>18</v>
      </c>
      <c r="AD65" s="281" t="s">
        <v>323</v>
      </c>
      <c r="AE65" s="221" t="s">
        <v>300</v>
      </c>
      <c r="AF65" s="257"/>
      <c r="AG65" s="258">
        <v>135</v>
      </c>
      <c r="AH65" s="258">
        <v>0</v>
      </c>
      <c r="AI65" s="258">
        <v>135</v>
      </c>
      <c r="AJ65" s="224"/>
      <c r="AK65" s="259">
        <f t="shared" si="81"/>
        <v>135</v>
      </c>
      <c r="AL65" s="224"/>
    </row>
    <row r="66" spans="1:39" ht="15" customHeight="1">
      <c r="A66" s="303" t="s">
        <v>407</v>
      </c>
      <c r="B66" s="283">
        <v>44426</v>
      </c>
      <c r="C66" s="244" t="s">
        <v>7</v>
      </c>
      <c r="D66" s="244" t="s">
        <v>275</v>
      </c>
      <c r="E66" s="242" t="s">
        <v>279</v>
      </c>
      <c r="F66" s="244" t="s">
        <v>349</v>
      </c>
      <c r="G66" s="242" t="s">
        <v>12</v>
      </c>
      <c r="H66" s="244"/>
      <c r="I66" s="242" t="s">
        <v>51</v>
      </c>
      <c r="J66" s="242">
        <v>6</v>
      </c>
      <c r="K66" s="270" t="s">
        <v>55</v>
      </c>
      <c r="L66" s="243">
        <v>0.3</v>
      </c>
      <c r="M66" s="264">
        <v>0</v>
      </c>
      <c r="N66" s="264">
        <v>19</v>
      </c>
      <c r="O66" s="262">
        <f t="shared" si="76"/>
        <v>19</v>
      </c>
      <c r="P66" s="264">
        <v>1</v>
      </c>
      <c r="Q66" s="262">
        <f t="shared" si="77"/>
        <v>20</v>
      </c>
      <c r="R66" s="243">
        <v>0</v>
      </c>
      <c r="S66" s="264">
        <v>0</v>
      </c>
      <c r="T66" s="264">
        <v>0</v>
      </c>
      <c r="U66" s="246">
        <f t="shared" si="78"/>
        <v>0</v>
      </c>
      <c r="V66" s="264">
        <v>0</v>
      </c>
      <c r="W66" s="246">
        <f t="shared" si="79"/>
        <v>0</v>
      </c>
      <c r="X66" s="243">
        <f t="shared" si="80"/>
        <v>0.3</v>
      </c>
      <c r="Y66" s="264">
        <f t="shared" si="80"/>
        <v>0</v>
      </c>
      <c r="Z66" s="264">
        <f t="shared" si="80"/>
        <v>19</v>
      </c>
      <c r="AA66" s="264">
        <f t="shared" si="80"/>
        <v>19</v>
      </c>
      <c r="AB66" s="264">
        <f t="shared" si="80"/>
        <v>1</v>
      </c>
      <c r="AC66" s="264">
        <f t="shared" si="80"/>
        <v>20</v>
      </c>
      <c r="AD66" s="281" t="s">
        <v>323</v>
      </c>
      <c r="AE66" s="221" t="s">
        <v>300</v>
      </c>
      <c r="AF66" s="257"/>
      <c r="AG66" s="258">
        <v>154</v>
      </c>
      <c r="AH66" s="258">
        <v>0</v>
      </c>
      <c r="AI66" s="258">
        <v>154</v>
      </c>
      <c r="AJ66" s="224"/>
      <c r="AK66" s="259">
        <f t="shared" si="81"/>
        <v>154</v>
      </c>
      <c r="AL66" s="224"/>
    </row>
    <row r="67" spans="1:39" ht="15" customHeight="1">
      <c r="A67" s="303" t="s">
        <v>407</v>
      </c>
      <c r="B67" s="283">
        <v>44426</v>
      </c>
      <c r="C67" s="244" t="s">
        <v>7</v>
      </c>
      <c r="D67" s="244" t="s">
        <v>275</v>
      </c>
      <c r="E67" s="242" t="s">
        <v>279</v>
      </c>
      <c r="F67" s="244" t="s">
        <v>349</v>
      </c>
      <c r="G67" s="242" t="s">
        <v>12</v>
      </c>
      <c r="H67" s="244"/>
      <c r="I67" s="242" t="s">
        <v>51</v>
      </c>
      <c r="J67" s="242">
        <v>5</v>
      </c>
      <c r="K67" s="270" t="s">
        <v>408</v>
      </c>
      <c r="L67" s="243">
        <v>0.2</v>
      </c>
      <c r="M67" s="264">
        <v>0</v>
      </c>
      <c r="N67" s="264">
        <v>6</v>
      </c>
      <c r="O67" s="262">
        <f t="shared" si="76"/>
        <v>6</v>
      </c>
      <c r="P67" s="264">
        <v>0</v>
      </c>
      <c r="Q67" s="262">
        <f t="shared" si="77"/>
        <v>6</v>
      </c>
      <c r="R67" s="243">
        <v>0</v>
      </c>
      <c r="S67" s="264">
        <v>0</v>
      </c>
      <c r="T67" s="264">
        <v>0</v>
      </c>
      <c r="U67" s="246">
        <f t="shared" si="78"/>
        <v>0</v>
      </c>
      <c r="V67" s="264">
        <v>0</v>
      </c>
      <c r="W67" s="246">
        <f t="shared" si="79"/>
        <v>0</v>
      </c>
      <c r="X67" s="243">
        <f t="shared" si="80"/>
        <v>0.2</v>
      </c>
      <c r="Y67" s="264">
        <f t="shared" si="80"/>
        <v>0</v>
      </c>
      <c r="Z67" s="264">
        <f t="shared" si="80"/>
        <v>6</v>
      </c>
      <c r="AA67" s="264">
        <f t="shared" si="80"/>
        <v>6</v>
      </c>
      <c r="AB67" s="264">
        <f t="shared" si="80"/>
        <v>0</v>
      </c>
      <c r="AC67" s="264">
        <f t="shared" si="80"/>
        <v>6</v>
      </c>
      <c r="AD67" s="281" t="s">
        <v>323</v>
      </c>
      <c r="AE67" s="221" t="s">
        <v>300</v>
      </c>
      <c r="AF67" s="257"/>
      <c r="AG67" s="258">
        <v>54</v>
      </c>
      <c r="AH67" s="258">
        <v>0</v>
      </c>
      <c r="AI67" s="258">
        <v>54</v>
      </c>
      <c r="AJ67" s="224"/>
      <c r="AK67" s="259">
        <f t="shared" si="81"/>
        <v>54</v>
      </c>
      <c r="AL67" s="224"/>
    </row>
    <row r="68" spans="1:39" ht="15" customHeight="1">
      <c r="A68" s="285" t="s">
        <v>409</v>
      </c>
      <c r="B68" s="285" t="s">
        <v>410</v>
      </c>
      <c r="C68" s="180" t="s">
        <v>5</v>
      </c>
      <c r="D68" s="244" t="s">
        <v>275</v>
      </c>
      <c r="E68" s="242" t="s">
        <v>276</v>
      </c>
      <c r="F68" s="244" t="s">
        <v>354</v>
      </c>
      <c r="G68" s="228" t="s">
        <v>12</v>
      </c>
      <c r="H68" s="244"/>
      <c r="I68" s="242" t="s">
        <v>178</v>
      </c>
      <c r="J68" s="286">
        <v>28</v>
      </c>
      <c r="K68" s="287" t="s">
        <v>411</v>
      </c>
      <c r="L68" s="288">
        <v>0.1</v>
      </c>
      <c r="M68" s="289">
        <v>0</v>
      </c>
      <c r="N68" s="289">
        <v>4</v>
      </c>
      <c r="O68" s="263">
        <f t="shared" ref="O68" si="82">M68+N68</f>
        <v>4</v>
      </c>
      <c r="P68" s="289">
        <v>0</v>
      </c>
      <c r="Q68" s="263">
        <f t="shared" ref="Q68" si="83">O68+P68</f>
        <v>4</v>
      </c>
      <c r="R68" s="288">
        <v>0</v>
      </c>
      <c r="S68" s="289">
        <v>0</v>
      </c>
      <c r="T68" s="289">
        <v>0</v>
      </c>
      <c r="U68" s="246">
        <f t="shared" ref="U68" si="84">S68+T68</f>
        <v>0</v>
      </c>
      <c r="V68" s="289">
        <v>0</v>
      </c>
      <c r="W68" s="246">
        <f t="shared" ref="W68" si="85">U68+V68</f>
        <v>0</v>
      </c>
      <c r="X68" s="243">
        <f t="shared" ref="X68:Z68" si="86">SUM(L68-R68)</f>
        <v>0.1</v>
      </c>
      <c r="Y68" s="264">
        <f t="shared" si="86"/>
        <v>0</v>
      </c>
      <c r="Z68" s="264">
        <f t="shared" si="86"/>
        <v>4</v>
      </c>
      <c r="AA68" s="264">
        <f t="shared" ref="AA68:AC68" si="87">SUM(O68-U68)</f>
        <v>4</v>
      </c>
      <c r="AB68" s="264">
        <f t="shared" si="87"/>
        <v>0</v>
      </c>
      <c r="AC68" s="264">
        <f t="shared" si="87"/>
        <v>4</v>
      </c>
      <c r="AD68" s="281" t="s">
        <v>299</v>
      </c>
      <c r="AE68" s="290" t="s">
        <v>281</v>
      </c>
      <c r="AF68" s="291"/>
      <c r="AG68" s="292">
        <v>33</v>
      </c>
      <c r="AH68" s="292">
        <v>0</v>
      </c>
      <c r="AI68" s="292">
        <v>33</v>
      </c>
      <c r="AJ68" s="224"/>
      <c r="AK68" s="259">
        <f t="shared" si="81"/>
        <v>33</v>
      </c>
      <c r="AL68" s="293"/>
    </row>
    <row r="69" spans="1:39" s="129" customFormat="1" ht="15" customHeight="1">
      <c r="A69" s="303" t="s">
        <v>412</v>
      </c>
      <c r="B69" s="356">
        <v>44399</v>
      </c>
      <c r="C69" s="244" t="s">
        <v>5</v>
      </c>
      <c r="D69" s="244" t="s">
        <v>275</v>
      </c>
      <c r="E69" s="244" t="s">
        <v>279</v>
      </c>
      <c r="F69" s="244" t="s">
        <v>413</v>
      </c>
      <c r="G69" s="244" t="s">
        <v>375</v>
      </c>
      <c r="H69" s="244"/>
      <c r="I69" s="244" t="s">
        <v>414</v>
      </c>
      <c r="J69" s="244">
        <v>27</v>
      </c>
      <c r="K69" s="305" t="s">
        <v>415</v>
      </c>
      <c r="L69" s="269">
        <v>0.3</v>
      </c>
      <c r="M69" s="246">
        <v>3</v>
      </c>
      <c r="N69" s="246">
        <v>62</v>
      </c>
      <c r="O69" s="246">
        <f>N69+M69</f>
        <v>65</v>
      </c>
      <c r="P69" s="246">
        <v>8</v>
      </c>
      <c r="Q69" s="246">
        <f>O69+P69</f>
        <v>73</v>
      </c>
      <c r="R69" s="269">
        <v>0.3</v>
      </c>
      <c r="S69" s="246">
        <v>39</v>
      </c>
      <c r="T69" s="246">
        <v>31</v>
      </c>
      <c r="U69" s="246">
        <f>T69+S69</f>
        <v>70</v>
      </c>
      <c r="V69" s="246">
        <v>8</v>
      </c>
      <c r="W69" s="246">
        <f>U69+V69</f>
        <v>78</v>
      </c>
      <c r="X69" s="269">
        <v>0</v>
      </c>
      <c r="Y69" s="264">
        <v>0</v>
      </c>
      <c r="Z69" s="264">
        <v>0</v>
      </c>
      <c r="AA69" s="264">
        <v>0</v>
      </c>
      <c r="AB69" s="264">
        <f t="shared" ref="AB69" si="88">SUM(P69-V69)</f>
        <v>0</v>
      </c>
      <c r="AC69" s="264">
        <v>0</v>
      </c>
      <c r="AD69" s="306" t="s">
        <v>299</v>
      </c>
      <c r="AE69" s="290" t="s">
        <v>281</v>
      </c>
      <c r="AF69" s="257"/>
      <c r="AG69" s="258">
        <v>1337</v>
      </c>
      <c r="AH69" s="258">
        <v>811</v>
      </c>
      <c r="AI69" s="258">
        <v>526</v>
      </c>
      <c r="AJ69" s="224"/>
      <c r="AK69" s="259">
        <f t="shared" ref="AK69:AK108" si="89">AH69+AI69</f>
        <v>1337</v>
      </c>
      <c r="AL69" s="224"/>
      <c r="AM69" s="355"/>
    </row>
    <row r="70" spans="1:39" s="129" customFormat="1" ht="15" customHeight="1" outlineLevel="1">
      <c r="A70" s="179"/>
      <c r="B70" s="179"/>
      <c r="C70" s="244"/>
      <c r="D70" s="244"/>
      <c r="E70" s="244"/>
      <c r="F70" s="244"/>
      <c r="G70" s="244"/>
      <c r="H70" s="244"/>
      <c r="I70" s="244"/>
      <c r="J70" s="244"/>
      <c r="K70" s="244"/>
      <c r="L70" s="269"/>
      <c r="M70" s="246"/>
      <c r="N70" s="246"/>
      <c r="O70" s="308"/>
      <c r="P70" s="246"/>
      <c r="Q70" s="246"/>
      <c r="R70" s="269"/>
      <c r="S70" s="246"/>
      <c r="T70" s="246"/>
      <c r="U70" s="308"/>
      <c r="V70" s="246"/>
      <c r="W70" s="246"/>
      <c r="X70" s="269"/>
      <c r="Y70" s="246"/>
      <c r="Z70" s="246"/>
      <c r="AA70" s="246"/>
      <c r="AB70" s="246"/>
      <c r="AC70" s="246"/>
      <c r="AD70" s="306"/>
      <c r="AE70" s="343"/>
      <c r="AF70" s="257"/>
      <c r="AG70" s="258"/>
      <c r="AH70" s="258"/>
      <c r="AI70" s="258"/>
      <c r="AJ70" s="224"/>
      <c r="AK70" s="259">
        <f t="shared" si="89"/>
        <v>0</v>
      </c>
      <c r="AL70" s="224"/>
      <c r="AM70" s="355"/>
    </row>
    <row r="71" spans="1:39" s="129" customFormat="1" ht="15" customHeight="1" outlineLevel="1">
      <c r="A71" s="179"/>
      <c r="B71" s="179"/>
      <c r="C71" s="244"/>
      <c r="D71" s="244"/>
      <c r="E71" s="244"/>
      <c r="F71" s="244"/>
      <c r="G71" s="244"/>
      <c r="H71" s="244"/>
      <c r="I71" s="244"/>
      <c r="J71" s="244"/>
      <c r="K71" s="244"/>
      <c r="L71" s="269"/>
      <c r="M71" s="246"/>
      <c r="N71" s="246"/>
      <c r="O71" s="308"/>
      <c r="P71" s="246"/>
      <c r="Q71" s="246"/>
      <c r="R71" s="269"/>
      <c r="S71" s="246"/>
      <c r="T71" s="246"/>
      <c r="U71" s="308"/>
      <c r="V71" s="246"/>
      <c r="W71" s="246"/>
      <c r="X71" s="269"/>
      <c r="Y71" s="246"/>
      <c r="Z71" s="246"/>
      <c r="AA71" s="246"/>
      <c r="AB71" s="246"/>
      <c r="AC71" s="246"/>
      <c r="AD71" s="306"/>
      <c r="AE71" s="343"/>
      <c r="AF71" s="257"/>
      <c r="AG71" s="258"/>
      <c r="AH71" s="258"/>
      <c r="AI71" s="258"/>
      <c r="AJ71" s="224"/>
      <c r="AK71" s="259">
        <f t="shared" si="89"/>
        <v>0</v>
      </c>
      <c r="AL71" s="224"/>
      <c r="AM71" s="355"/>
    </row>
    <row r="72" spans="1:39" s="129" customFormat="1" ht="15" customHeight="1" outlineLevel="1">
      <c r="A72" s="179"/>
      <c r="B72" s="179"/>
      <c r="C72" s="244"/>
      <c r="D72" s="244"/>
      <c r="E72" s="244"/>
      <c r="F72" s="244"/>
      <c r="G72" s="244"/>
      <c r="H72" s="244"/>
      <c r="I72" s="244"/>
      <c r="J72" s="244"/>
      <c r="K72" s="244"/>
      <c r="L72" s="269"/>
      <c r="M72" s="246"/>
      <c r="N72" s="246"/>
      <c r="O72" s="308"/>
      <c r="P72" s="246"/>
      <c r="Q72" s="246"/>
      <c r="R72" s="269"/>
      <c r="S72" s="246"/>
      <c r="T72" s="246"/>
      <c r="U72" s="308"/>
      <c r="V72" s="246"/>
      <c r="W72" s="246"/>
      <c r="X72" s="269"/>
      <c r="Y72" s="246"/>
      <c r="Z72" s="246"/>
      <c r="AA72" s="246"/>
      <c r="AB72" s="246"/>
      <c r="AC72" s="246"/>
      <c r="AD72" s="306"/>
      <c r="AE72" s="343"/>
      <c r="AF72" s="257"/>
      <c r="AG72" s="258"/>
      <c r="AH72" s="258"/>
      <c r="AI72" s="258"/>
      <c r="AJ72" s="224"/>
      <c r="AK72" s="259">
        <f t="shared" si="89"/>
        <v>0</v>
      </c>
      <c r="AL72" s="224"/>
      <c r="AM72" s="355"/>
    </row>
    <row r="73" spans="1:39" s="129" customFormat="1" ht="15" customHeight="1" outlineLevel="1">
      <c r="A73" s="179"/>
      <c r="B73" s="179"/>
      <c r="C73" s="244"/>
      <c r="D73" s="244"/>
      <c r="E73" s="244"/>
      <c r="F73" s="244"/>
      <c r="G73" s="244"/>
      <c r="H73" s="244"/>
      <c r="I73" s="244"/>
      <c r="J73" s="244"/>
      <c r="K73" s="244"/>
      <c r="L73" s="269"/>
      <c r="M73" s="246"/>
      <c r="N73" s="246"/>
      <c r="O73" s="308"/>
      <c r="P73" s="246"/>
      <c r="Q73" s="246"/>
      <c r="R73" s="269"/>
      <c r="S73" s="246"/>
      <c r="T73" s="246"/>
      <c r="U73" s="308"/>
      <c r="V73" s="246"/>
      <c r="W73" s="246"/>
      <c r="X73" s="269"/>
      <c r="Y73" s="246"/>
      <c r="Z73" s="246"/>
      <c r="AA73" s="246"/>
      <c r="AB73" s="246"/>
      <c r="AC73" s="246"/>
      <c r="AD73" s="306"/>
      <c r="AE73" s="343"/>
      <c r="AF73" s="257"/>
      <c r="AG73" s="258"/>
      <c r="AH73" s="258"/>
      <c r="AI73" s="258"/>
      <c r="AJ73" s="224"/>
      <c r="AK73" s="259">
        <f t="shared" si="89"/>
        <v>0</v>
      </c>
      <c r="AL73" s="224"/>
      <c r="AM73" s="355"/>
    </row>
    <row r="74" spans="1:39" s="129" customFormat="1" ht="15" customHeight="1">
      <c r="A74" s="179"/>
      <c r="B74" s="179"/>
      <c r="C74" s="309"/>
      <c r="D74" s="309" t="s">
        <v>284</v>
      </c>
      <c r="E74" s="309" t="s">
        <v>279</v>
      </c>
      <c r="F74" s="244" t="s">
        <v>310</v>
      </c>
      <c r="G74" s="244"/>
      <c r="H74" s="244"/>
      <c r="I74" s="244" t="s">
        <v>416</v>
      </c>
      <c r="J74" s="244"/>
      <c r="K74" s="244"/>
      <c r="L74" s="310">
        <f>SUM(L69:L73)</f>
        <v>0.3</v>
      </c>
      <c r="M74" s="311">
        <f t="shared" ref="M74:AC74" si="90">SUM(M69:M73)</f>
        <v>3</v>
      </c>
      <c r="N74" s="311">
        <f t="shared" si="90"/>
        <v>62</v>
      </c>
      <c r="O74" s="311">
        <f t="shared" si="90"/>
        <v>65</v>
      </c>
      <c r="P74" s="311">
        <f t="shared" si="90"/>
        <v>8</v>
      </c>
      <c r="Q74" s="311">
        <f t="shared" si="90"/>
        <v>73</v>
      </c>
      <c r="R74" s="310">
        <f t="shared" si="90"/>
        <v>0.3</v>
      </c>
      <c r="S74" s="311">
        <f t="shared" si="90"/>
        <v>39</v>
      </c>
      <c r="T74" s="311">
        <f t="shared" si="90"/>
        <v>31</v>
      </c>
      <c r="U74" s="311">
        <f t="shared" si="90"/>
        <v>70</v>
      </c>
      <c r="V74" s="311">
        <f t="shared" si="90"/>
        <v>8</v>
      </c>
      <c r="W74" s="311">
        <f t="shared" si="90"/>
        <v>78</v>
      </c>
      <c r="X74" s="310">
        <f t="shared" si="90"/>
        <v>0</v>
      </c>
      <c r="Y74" s="311">
        <f t="shared" si="90"/>
        <v>0</v>
      </c>
      <c r="Z74" s="311">
        <f t="shared" si="90"/>
        <v>0</v>
      </c>
      <c r="AA74" s="311">
        <f t="shared" si="90"/>
        <v>0</v>
      </c>
      <c r="AB74" s="311">
        <f t="shared" si="90"/>
        <v>0</v>
      </c>
      <c r="AC74" s="311">
        <f t="shared" si="90"/>
        <v>0</v>
      </c>
      <c r="AD74" s="306"/>
      <c r="AE74" s="343"/>
      <c r="AF74" s="257"/>
      <c r="AG74" s="313"/>
      <c r="AH74" s="313"/>
      <c r="AI74" s="313"/>
      <c r="AJ74" s="224"/>
      <c r="AK74" s="259">
        <f t="shared" si="89"/>
        <v>0</v>
      </c>
      <c r="AL74" s="224"/>
      <c r="AM74" s="355"/>
    </row>
    <row r="75" spans="1:39" s="129" customFormat="1" ht="15" customHeight="1">
      <c r="A75" s="179"/>
      <c r="B75" s="179"/>
      <c r="C75" s="309"/>
      <c r="D75" s="309" t="s">
        <v>314</v>
      </c>
      <c r="E75" s="309" t="s">
        <v>279</v>
      </c>
      <c r="F75" s="244" t="s">
        <v>310</v>
      </c>
      <c r="G75" s="244"/>
      <c r="H75" s="244"/>
      <c r="I75" s="309" t="s">
        <v>310</v>
      </c>
      <c r="J75" s="244"/>
      <c r="K75" s="244"/>
      <c r="L75" s="310">
        <v>0</v>
      </c>
      <c r="M75" s="311">
        <v>0</v>
      </c>
      <c r="N75" s="311">
        <v>0</v>
      </c>
      <c r="O75" s="311">
        <v>0</v>
      </c>
      <c r="P75" s="311">
        <v>0</v>
      </c>
      <c r="Q75" s="311">
        <v>0</v>
      </c>
      <c r="R75" s="310">
        <v>0</v>
      </c>
      <c r="S75" s="311">
        <v>0</v>
      </c>
      <c r="T75" s="311">
        <v>0</v>
      </c>
      <c r="U75" s="311">
        <v>0</v>
      </c>
      <c r="V75" s="311">
        <v>0</v>
      </c>
      <c r="W75" s="311">
        <v>0</v>
      </c>
      <c r="X75" s="310">
        <v>0</v>
      </c>
      <c r="Y75" s="311">
        <v>0</v>
      </c>
      <c r="Z75" s="311">
        <v>0</v>
      </c>
      <c r="AA75" s="311">
        <v>0</v>
      </c>
      <c r="AB75" s="311">
        <v>0</v>
      </c>
      <c r="AC75" s="311">
        <v>0</v>
      </c>
      <c r="AD75" s="306"/>
      <c r="AE75" s="343"/>
      <c r="AF75" s="257"/>
      <c r="AG75" s="258"/>
      <c r="AH75" s="258"/>
      <c r="AI75" s="258"/>
      <c r="AJ75" s="224"/>
      <c r="AK75" s="259">
        <f t="shared" si="89"/>
        <v>0</v>
      </c>
      <c r="AL75" s="224"/>
      <c r="AM75" s="355"/>
    </row>
    <row r="76" spans="1:39" s="129" customFormat="1" ht="15" hidden="1" customHeight="1" outlineLevel="1">
      <c r="A76" s="179"/>
      <c r="B76" s="179"/>
      <c r="C76" s="244"/>
      <c r="D76" s="357" t="s">
        <v>13</v>
      </c>
      <c r="E76" s="357"/>
      <c r="F76" s="244" t="s">
        <v>310</v>
      </c>
      <c r="G76" s="244"/>
      <c r="H76" s="286"/>
      <c r="I76" s="244" t="s">
        <v>416</v>
      </c>
      <c r="J76" s="286"/>
      <c r="K76" s="286"/>
      <c r="L76" s="310">
        <f t="shared" ref="L76:AC76" si="91">SUM(L74)</f>
        <v>0.3</v>
      </c>
      <c r="M76" s="311">
        <f>SUM(M74)</f>
        <v>3</v>
      </c>
      <c r="N76" s="311">
        <f t="shared" si="91"/>
        <v>62</v>
      </c>
      <c r="O76" s="311">
        <f t="shared" si="91"/>
        <v>65</v>
      </c>
      <c r="P76" s="311">
        <f t="shared" si="91"/>
        <v>8</v>
      </c>
      <c r="Q76" s="311">
        <f t="shared" si="91"/>
        <v>73</v>
      </c>
      <c r="R76" s="310">
        <f t="shared" si="91"/>
        <v>0.3</v>
      </c>
      <c r="S76" s="311">
        <f t="shared" si="91"/>
        <v>39</v>
      </c>
      <c r="T76" s="311">
        <f t="shared" si="91"/>
        <v>31</v>
      </c>
      <c r="U76" s="311">
        <f t="shared" si="91"/>
        <v>70</v>
      </c>
      <c r="V76" s="311">
        <f t="shared" si="91"/>
        <v>8</v>
      </c>
      <c r="W76" s="311">
        <f t="shared" si="91"/>
        <v>78</v>
      </c>
      <c r="X76" s="310">
        <f t="shared" si="91"/>
        <v>0</v>
      </c>
      <c r="Y76" s="311">
        <f t="shared" si="91"/>
        <v>0</v>
      </c>
      <c r="Z76" s="311">
        <f t="shared" si="91"/>
        <v>0</v>
      </c>
      <c r="AA76" s="311">
        <f t="shared" si="91"/>
        <v>0</v>
      </c>
      <c r="AB76" s="311">
        <f t="shared" si="91"/>
        <v>0</v>
      </c>
      <c r="AC76" s="311">
        <f t="shared" si="91"/>
        <v>0</v>
      </c>
      <c r="AD76" s="306"/>
      <c r="AE76" s="343"/>
      <c r="AF76" s="257"/>
      <c r="AG76" s="313"/>
      <c r="AH76" s="313"/>
      <c r="AI76" s="313"/>
      <c r="AJ76" s="224"/>
      <c r="AK76" s="259">
        <f t="shared" si="89"/>
        <v>0</v>
      </c>
      <c r="AL76" s="224"/>
      <c r="AM76" s="355"/>
    </row>
    <row r="77" spans="1:39" s="129" customFormat="1" ht="15" hidden="1" customHeight="1" outlineLevel="1">
      <c r="A77" s="179"/>
      <c r="B77" s="179"/>
      <c r="C77" s="244"/>
      <c r="D77" s="309" t="s">
        <v>285</v>
      </c>
      <c r="E77" s="309"/>
      <c r="F77" s="244" t="s">
        <v>310</v>
      </c>
      <c r="G77" s="244"/>
      <c r="H77" s="244"/>
      <c r="I77" s="309" t="s">
        <v>310</v>
      </c>
      <c r="J77" s="244"/>
      <c r="K77" s="244"/>
      <c r="L77" s="310">
        <v>0</v>
      </c>
      <c r="M77" s="311">
        <f t="shared" ref="M77:AC77" si="92">SUM(M75)</f>
        <v>0</v>
      </c>
      <c r="N77" s="311">
        <f t="shared" si="92"/>
        <v>0</v>
      </c>
      <c r="O77" s="311">
        <f t="shared" si="92"/>
        <v>0</v>
      </c>
      <c r="P77" s="311">
        <f t="shared" si="92"/>
        <v>0</v>
      </c>
      <c r="Q77" s="311">
        <f t="shared" si="92"/>
        <v>0</v>
      </c>
      <c r="R77" s="310">
        <f t="shared" si="92"/>
        <v>0</v>
      </c>
      <c r="S77" s="311">
        <f t="shared" si="92"/>
        <v>0</v>
      </c>
      <c r="T77" s="311">
        <f t="shared" si="92"/>
        <v>0</v>
      </c>
      <c r="U77" s="311">
        <f t="shared" si="92"/>
        <v>0</v>
      </c>
      <c r="V77" s="311">
        <f t="shared" si="92"/>
        <v>0</v>
      </c>
      <c r="W77" s="311">
        <f t="shared" si="92"/>
        <v>0</v>
      </c>
      <c r="X77" s="310">
        <f t="shared" si="92"/>
        <v>0</v>
      </c>
      <c r="Y77" s="311">
        <f t="shared" si="92"/>
        <v>0</v>
      </c>
      <c r="Z77" s="311">
        <f t="shared" si="92"/>
        <v>0</v>
      </c>
      <c r="AA77" s="311">
        <f t="shared" si="92"/>
        <v>0</v>
      </c>
      <c r="AB77" s="311">
        <f t="shared" si="92"/>
        <v>0</v>
      </c>
      <c r="AC77" s="311">
        <f t="shared" si="92"/>
        <v>0</v>
      </c>
      <c r="AD77" s="306"/>
      <c r="AE77" s="343"/>
      <c r="AF77" s="257"/>
      <c r="AG77" s="258"/>
      <c r="AH77" s="258"/>
      <c r="AI77" s="258"/>
      <c r="AJ77" s="224"/>
      <c r="AK77" s="259">
        <f t="shared" si="89"/>
        <v>0</v>
      </c>
      <c r="AL77" s="224"/>
      <c r="AM77" s="355"/>
    </row>
    <row r="78" spans="1:39" s="129" customFormat="1" ht="15" hidden="1" customHeight="1" outlineLevel="1">
      <c r="A78" s="179"/>
      <c r="B78" s="179"/>
      <c r="C78" s="244"/>
      <c r="D78" s="309"/>
      <c r="E78" s="309"/>
      <c r="F78" s="244"/>
      <c r="G78" s="244"/>
      <c r="H78" s="244"/>
      <c r="I78" s="309"/>
      <c r="J78" s="244"/>
      <c r="K78" s="244"/>
      <c r="L78" s="310"/>
      <c r="M78" s="311"/>
      <c r="N78" s="311"/>
      <c r="O78" s="311"/>
      <c r="P78" s="311"/>
      <c r="Q78" s="311"/>
      <c r="R78" s="310"/>
      <c r="S78" s="311"/>
      <c r="T78" s="311"/>
      <c r="U78" s="311"/>
      <c r="V78" s="311"/>
      <c r="W78" s="311"/>
      <c r="X78" s="310"/>
      <c r="Y78" s="311"/>
      <c r="Z78" s="311"/>
      <c r="AA78" s="311"/>
      <c r="AB78" s="311"/>
      <c r="AC78" s="311"/>
      <c r="AD78" s="306"/>
      <c r="AE78" s="343"/>
      <c r="AF78" s="257"/>
      <c r="AG78" s="258"/>
      <c r="AH78" s="258"/>
      <c r="AI78" s="258"/>
      <c r="AJ78" s="224"/>
      <c r="AK78" s="259">
        <f t="shared" si="89"/>
        <v>0</v>
      </c>
      <c r="AL78" s="224"/>
      <c r="AM78" s="355"/>
    </row>
    <row r="79" spans="1:39" s="129" customFormat="1" ht="15" hidden="1" customHeight="1" outlineLevel="1" collapsed="1">
      <c r="A79" s="179"/>
      <c r="B79" s="303"/>
      <c r="C79" s="244"/>
      <c r="D79" s="244" t="s">
        <v>310</v>
      </c>
      <c r="E79" s="244" t="s">
        <v>276</v>
      </c>
      <c r="F79" s="244" t="s">
        <v>310</v>
      </c>
      <c r="G79" s="244"/>
      <c r="H79" s="244"/>
      <c r="I79" s="244" t="s">
        <v>310</v>
      </c>
      <c r="J79" s="244"/>
      <c r="K79" s="244"/>
      <c r="L79" s="269"/>
      <c r="M79" s="246"/>
      <c r="N79" s="246"/>
      <c r="O79" s="246"/>
      <c r="P79" s="246"/>
      <c r="Q79" s="246"/>
      <c r="R79" s="269"/>
      <c r="S79" s="246"/>
      <c r="T79" s="246"/>
      <c r="U79" s="246"/>
      <c r="V79" s="246"/>
      <c r="W79" s="246"/>
      <c r="X79" s="269"/>
      <c r="Y79" s="246">
        <f t="shared" ref="Y79:AC80" si="93">SUM(M79-S79)</f>
        <v>0</v>
      </c>
      <c r="Z79" s="246">
        <f t="shared" si="93"/>
        <v>0</v>
      </c>
      <c r="AA79" s="246">
        <f t="shared" si="93"/>
        <v>0</v>
      </c>
      <c r="AB79" s="246">
        <f t="shared" si="93"/>
        <v>0</v>
      </c>
      <c r="AC79" s="246">
        <f t="shared" si="93"/>
        <v>0</v>
      </c>
      <c r="AD79" s="306"/>
      <c r="AE79" s="343"/>
      <c r="AF79" s="257"/>
      <c r="AG79" s="258"/>
      <c r="AH79" s="258"/>
      <c r="AI79" s="258"/>
      <c r="AJ79" s="224"/>
      <c r="AK79" s="259">
        <f t="shared" si="89"/>
        <v>0</v>
      </c>
      <c r="AL79" s="224"/>
      <c r="AM79" s="355"/>
    </row>
    <row r="80" spans="1:39" s="129" customFormat="1" ht="15" hidden="1" customHeight="1" outlineLevel="1">
      <c r="A80" s="179"/>
      <c r="B80" s="303"/>
      <c r="C80" s="244"/>
      <c r="D80" s="244" t="s">
        <v>310</v>
      </c>
      <c r="E80" s="244" t="s">
        <v>276</v>
      </c>
      <c r="F80" s="244" t="s">
        <v>310</v>
      </c>
      <c r="G80" s="244"/>
      <c r="H80" s="244"/>
      <c r="I80" s="244" t="s">
        <v>417</v>
      </c>
      <c r="J80" s="244"/>
      <c r="K80" s="244"/>
      <c r="L80" s="269"/>
      <c r="M80" s="246"/>
      <c r="N80" s="246"/>
      <c r="O80" s="246">
        <v>0</v>
      </c>
      <c r="P80" s="246"/>
      <c r="Q80" s="246"/>
      <c r="R80" s="269"/>
      <c r="S80" s="246">
        <v>0</v>
      </c>
      <c r="T80" s="246">
        <v>0</v>
      </c>
      <c r="U80" s="246">
        <v>0</v>
      </c>
      <c r="V80" s="246"/>
      <c r="W80" s="246"/>
      <c r="X80" s="269">
        <v>0</v>
      </c>
      <c r="Y80" s="246">
        <f t="shared" si="93"/>
        <v>0</v>
      </c>
      <c r="Z80" s="246">
        <f t="shared" si="93"/>
        <v>0</v>
      </c>
      <c r="AA80" s="246">
        <f t="shared" si="93"/>
        <v>0</v>
      </c>
      <c r="AB80" s="246">
        <v>0</v>
      </c>
      <c r="AC80" s="246">
        <v>0</v>
      </c>
      <c r="AD80" s="265"/>
      <c r="AE80" s="343"/>
      <c r="AF80" s="257"/>
      <c r="AG80" s="258"/>
      <c r="AH80" s="258"/>
      <c r="AI80" s="258"/>
      <c r="AJ80" s="224"/>
      <c r="AK80" s="259">
        <f t="shared" si="89"/>
        <v>0</v>
      </c>
      <c r="AL80" s="224"/>
      <c r="AM80" s="355"/>
    </row>
    <row r="81" spans="1:39" s="129" customFormat="1" ht="15" hidden="1" customHeight="1" outlineLevel="1">
      <c r="A81" s="179"/>
      <c r="B81" s="303"/>
      <c r="C81" s="244"/>
      <c r="D81" s="309" t="s">
        <v>284</v>
      </c>
      <c r="E81" s="309" t="s">
        <v>276</v>
      </c>
      <c r="F81" s="244" t="s">
        <v>310</v>
      </c>
      <c r="G81" s="244"/>
      <c r="H81" s="244"/>
      <c r="I81" s="244" t="s">
        <v>310</v>
      </c>
      <c r="J81" s="244"/>
      <c r="K81" s="244"/>
      <c r="L81" s="310"/>
      <c r="M81" s="310"/>
      <c r="N81" s="311"/>
      <c r="O81" s="311">
        <f t="shared" ref="O81:AA81" si="94">SUM(O79:O80)</f>
        <v>0</v>
      </c>
      <c r="P81" s="311"/>
      <c r="Q81" s="311"/>
      <c r="R81" s="310"/>
      <c r="S81" s="311">
        <f t="shared" si="94"/>
        <v>0</v>
      </c>
      <c r="T81" s="311">
        <f t="shared" si="94"/>
        <v>0</v>
      </c>
      <c r="U81" s="311">
        <f t="shared" si="94"/>
        <v>0</v>
      </c>
      <c r="V81" s="311"/>
      <c r="W81" s="311"/>
      <c r="X81" s="310">
        <f t="shared" si="94"/>
        <v>0</v>
      </c>
      <c r="Y81" s="311">
        <f t="shared" si="94"/>
        <v>0</v>
      </c>
      <c r="Z81" s="311">
        <f t="shared" si="94"/>
        <v>0</v>
      </c>
      <c r="AA81" s="311">
        <f t="shared" si="94"/>
        <v>0</v>
      </c>
      <c r="AB81" s="311">
        <v>0</v>
      </c>
      <c r="AC81" s="311">
        <v>0</v>
      </c>
      <c r="AD81" s="265"/>
      <c r="AE81" s="343"/>
      <c r="AF81" s="257"/>
      <c r="AG81" s="258"/>
      <c r="AH81" s="258"/>
      <c r="AI81" s="258"/>
      <c r="AJ81" s="224"/>
      <c r="AK81" s="259">
        <f t="shared" si="89"/>
        <v>0</v>
      </c>
      <c r="AL81" s="224"/>
      <c r="AM81" s="355"/>
    </row>
    <row r="82" spans="1:39" s="129" customFormat="1" ht="15" hidden="1" customHeight="1" outlineLevel="1">
      <c r="A82" s="179"/>
      <c r="B82" s="303"/>
      <c r="C82" s="244"/>
      <c r="D82" s="309" t="s">
        <v>314</v>
      </c>
      <c r="E82" s="309" t="s">
        <v>276</v>
      </c>
      <c r="F82" s="244" t="s">
        <v>310</v>
      </c>
      <c r="G82" s="244"/>
      <c r="H82" s="244"/>
      <c r="I82" s="244" t="s">
        <v>310</v>
      </c>
      <c r="J82" s="244"/>
      <c r="K82" s="244"/>
      <c r="L82" s="310"/>
      <c r="M82" s="311"/>
      <c r="N82" s="311"/>
      <c r="O82" s="311">
        <v>0</v>
      </c>
      <c r="P82" s="311"/>
      <c r="Q82" s="311"/>
      <c r="R82" s="310"/>
      <c r="S82" s="311">
        <v>0</v>
      </c>
      <c r="T82" s="311">
        <v>0</v>
      </c>
      <c r="U82" s="311">
        <v>0</v>
      </c>
      <c r="V82" s="311"/>
      <c r="W82" s="311"/>
      <c r="X82" s="310">
        <v>0</v>
      </c>
      <c r="Y82" s="311">
        <v>0</v>
      </c>
      <c r="Z82" s="311">
        <v>0</v>
      </c>
      <c r="AA82" s="311">
        <v>0</v>
      </c>
      <c r="AB82" s="311">
        <v>0</v>
      </c>
      <c r="AC82" s="311">
        <v>0</v>
      </c>
      <c r="AD82" s="265"/>
      <c r="AE82" s="343"/>
      <c r="AF82" s="257"/>
      <c r="AG82" s="258"/>
      <c r="AH82" s="258"/>
      <c r="AI82" s="258"/>
      <c r="AJ82" s="224"/>
      <c r="AK82" s="259">
        <f t="shared" si="89"/>
        <v>0</v>
      </c>
      <c r="AL82" s="224"/>
      <c r="AM82" s="355"/>
    </row>
    <row r="83" spans="1:39" s="129" customFormat="1" ht="15" hidden="1" customHeight="1" outlineLevel="1">
      <c r="A83" s="179"/>
      <c r="B83" s="303"/>
      <c r="C83" s="244"/>
      <c r="D83" s="244" t="s">
        <v>310</v>
      </c>
      <c r="E83" s="244" t="s">
        <v>279</v>
      </c>
      <c r="F83" s="244" t="s">
        <v>310</v>
      </c>
      <c r="G83" s="244"/>
      <c r="H83" s="244"/>
      <c r="I83" s="244" t="s">
        <v>417</v>
      </c>
      <c r="J83" s="244"/>
      <c r="K83" s="244"/>
      <c r="L83" s="269"/>
      <c r="M83" s="246"/>
      <c r="N83" s="246"/>
      <c r="O83" s="246">
        <f>M83+N83</f>
        <v>0</v>
      </c>
      <c r="P83" s="246"/>
      <c r="Q83" s="246">
        <f>P83+O83</f>
        <v>0</v>
      </c>
      <c r="R83" s="269"/>
      <c r="S83" s="246"/>
      <c r="T83" s="246"/>
      <c r="U83" s="246"/>
      <c r="V83" s="246"/>
      <c r="W83" s="246"/>
      <c r="X83" s="269">
        <f t="shared" ref="X83:AC83" si="95">SUM(L83-R83)</f>
        <v>0</v>
      </c>
      <c r="Y83" s="246">
        <v>0</v>
      </c>
      <c r="Z83" s="246">
        <v>0</v>
      </c>
      <c r="AA83" s="246">
        <f t="shared" si="95"/>
        <v>0</v>
      </c>
      <c r="AB83" s="246">
        <f t="shared" si="95"/>
        <v>0</v>
      </c>
      <c r="AC83" s="246">
        <f t="shared" si="95"/>
        <v>0</v>
      </c>
      <c r="AD83" s="358"/>
      <c r="AE83" s="343"/>
      <c r="AF83" s="257"/>
      <c r="AG83" s="258"/>
      <c r="AH83" s="258"/>
      <c r="AI83" s="258"/>
      <c r="AJ83" s="224"/>
      <c r="AK83" s="259">
        <f t="shared" si="89"/>
        <v>0</v>
      </c>
      <c r="AL83" s="224"/>
      <c r="AM83" s="355"/>
    </row>
    <row r="84" spans="1:39" ht="15" hidden="1" customHeight="1" outlineLevel="1">
      <c r="A84" s="307"/>
      <c r="B84" s="271"/>
      <c r="C84" s="359"/>
      <c r="D84" s="359" t="s">
        <v>284</v>
      </c>
      <c r="E84" s="359" t="s">
        <v>279</v>
      </c>
      <c r="F84" s="242" t="s">
        <v>310</v>
      </c>
      <c r="G84" s="242"/>
      <c r="H84" s="242"/>
      <c r="I84" s="242" t="s">
        <v>417</v>
      </c>
      <c r="J84" s="242"/>
      <c r="K84" s="242"/>
      <c r="L84" s="360">
        <f>SUM(L80:L83)</f>
        <v>0</v>
      </c>
      <c r="M84" s="360">
        <f t="shared" ref="M84:AC84" si="96">SUM(M80:M83)</f>
        <v>0</v>
      </c>
      <c r="N84" s="360">
        <f t="shared" si="96"/>
        <v>0</v>
      </c>
      <c r="O84" s="360">
        <f t="shared" si="96"/>
        <v>0</v>
      </c>
      <c r="P84" s="361">
        <f t="shared" si="96"/>
        <v>0</v>
      </c>
      <c r="Q84" s="361">
        <f t="shared" si="96"/>
        <v>0</v>
      </c>
      <c r="R84" s="360">
        <f t="shared" si="96"/>
        <v>0</v>
      </c>
      <c r="S84" s="360">
        <f t="shared" si="96"/>
        <v>0</v>
      </c>
      <c r="T84" s="360">
        <f t="shared" si="96"/>
        <v>0</v>
      </c>
      <c r="U84" s="360">
        <f>SUM(U80:U83)</f>
        <v>0</v>
      </c>
      <c r="V84" s="361">
        <f t="shared" si="96"/>
        <v>0</v>
      </c>
      <c r="W84" s="361">
        <f t="shared" si="96"/>
        <v>0</v>
      </c>
      <c r="X84" s="360">
        <f t="shared" si="96"/>
        <v>0</v>
      </c>
      <c r="Y84" s="360">
        <f t="shared" si="96"/>
        <v>0</v>
      </c>
      <c r="Z84" s="360">
        <f t="shared" si="96"/>
        <v>0</v>
      </c>
      <c r="AA84" s="360">
        <f t="shared" si="96"/>
        <v>0</v>
      </c>
      <c r="AB84" s="360">
        <f t="shared" si="96"/>
        <v>0</v>
      </c>
      <c r="AC84" s="360">
        <f t="shared" si="96"/>
        <v>0</v>
      </c>
      <c r="AD84" s="350"/>
      <c r="AE84" s="343"/>
      <c r="AF84" s="257"/>
      <c r="AG84" s="362"/>
      <c r="AH84" s="362"/>
      <c r="AI84" s="362"/>
      <c r="AJ84" s="224"/>
      <c r="AK84" s="259">
        <f t="shared" si="89"/>
        <v>0</v>
      </c>
      <c r="AL84" s="224"/>
    </row>
    <row r="85" spans="1:39" ht="15" hidden="1" customHeight="1" outlineLevel="1">
      <c r="A85" s="241"/>
      <c r="B85" s="179"/>
      <c r="C85" s="309"/>
      <c r="D85" s="309" t="s">
        <v>314</v>
      </c>
      <c r="E85" s="309" t="s">
        <v>279</v>
      </c>
      <c r="F85" s="244" t="s">
        <v>310</v>
      </c>
      <c r="G85" s="244"/>
      <c r="H85" s="244"/>
      <c r="I85" s="309" t="s">
        <v>310</v>
      </c>
      <c r="J85" s="244"/>
      <c r="K85" s="244"/>
      <c r="L85" s="310">
        <v>0</v>
      </c>
      <c r="M85" s="311">
        <v>0</v>
      </c>
      <c r="N85" s="311">
        <v>0</v>
      </c>
      <c r="O85" s="311">
        <v>0</v>
      </c>
      <c r="P85" s="311">
        <v>0</v>
      </c>
      <c r="Q85" s="311">
        <v>0</v>
      </c>
      <c r="R85" s="310">
        <v>0</v>
      </c>
      <c r="S85" s="311">
        <v>0</v>
      </c>
      <c r="T85" s="311">
        <v>0</v>
      </c>
      <c r="U85" s="311">
        <v>0</v>
      </c>
      <c r="V85" s="311">
        <v>0</v>
      </c>
      <c r="W85" s="311">
        <v>0</v>
      </c>
      <c r="X85" s="310">
        <v>0</v>
      </c>
      <c r="Y85" s="311">
        <v>0</v>
      </c>
      <c r="Z85" s="311">
        <v>0</v>
      </c>
      <c r="AA85" s="311">
        <v>0</v>
      </c>
      <c r="AB85" s="311">
        <v>0</v>
      </c>
      <c r="AC85" s="312">
        <v>0</v>
      </c>
      <c r="AD85" s="306"/>
      <c r="AE85" s="343"/>
      <c r="AF85" s="257"/>
      <c r="AG85" s="258"/>
      <c r="AH85" s="258"/>
      <c r="AI85" s="258"/>
      <c r="AJ85" s="224"/>
      <c r="AK85" s="259">
        <f t="shared" si="89"/>
        <v>0</v>
      </c>
      <c r="AL85" s="224"/>
    </row>
    <row r="86" spans="1:39" ht="15" hidden="1" customHeight="1" outlineLevel="1">
      <c r="A86" s="241"/>
      <c r="B86" s="179"/>
      <c r="C86" s="244"/>
      <c r="D86" s="357" t="s">
        <v>13</v>
      </c>
      <c r="E86" s="357"/>
      <c r="F86" s="244" t="s">
        <v>310</v>
      </c>
      <c r="G86" s="244"/>
      <c r="H86" s="286"/>
      <c r="I86" s="242" t="s">
        <v>418</v>
      </c>
      <c r="J86" s="286"/>
      <c r="K86" s="286"/>
      <c r="L86" s="310">
        <f>SUM(L84)</f>
        <v>0</v>
      </c>
      <c r="M86" s="310">
        <f t="shared" ref="M86:AC87" si="97">SUM(M84)</f>
        <v>0</v>
      </c>
      <c r="N86" s="310">
        <f t="shared" si="97"/>
        <v>0</v>
      </c>
      <c r="O86" s="310">
        <f t="shared" si="97"/>
        <v>0</v>
      </c>
      <c r="P86" s="311">
        <f t="shared" si="97"/>
        <v>0</v>
      </c>
      <c r="Q86" s="311">
        <f t="shared" si="97"/>
        <v>0</v>
      </c>
      <c r="R86" s="310">
        <f t="shared" si="97"/>
        <v>0</v>
      </c>
      <c r="S86" s="310">
        <f t="shared" si="97"/>
        <v>0</v>
      </c>
      <c r="T86" s="310">
        <f t="shared" si="97"/>
        <v>0</v>
      </c>
      <c r="U86" s="310">
        <f t="shared" si="97"/>
        <v>0</v>
      </c>
      <c r="V86" s="311">
        <f t="shared" si="97"/>
        <v>0</v>
      </c>
      <c r="W86" s="311">
        <f t="shared" si="97"/>
        <v>0</v>
      </c>
      <c r="X86" s="310">
        <f t="shared" si="97"/>
        <v>0</v>
      </c>
      <c r="Y86" s="310">
        <f t="shared" si="97"/>
        <v>0</v>
      </c>
      <c r="Z86" s="310">
        <f t="shared" si="97"/>
        <v>0</v>
      </c>
      <c r="AA86" s="310">
        <f t="shared" si="97"/>
        <v>0</v>
      </c>
      <c r="AB86" s="310">
        <f t="shared" si="97"/>
        <v>0</v>
      </c>
      <c r="AC86" s="310">
        <f t="shared" si="97"/>
        <v>0</v>
      </c>
      <c r="AD86" s="306"/>
      <c r="AE86" s="343"/>
      <c r="AF86" s="257"/>
      <c r="AG86" s="362"/>
      <c r="AH86" s="362"/>
      <c r="AI86" s="362"/>
      <c r="AJ86" s="224"/>
      <c r="AK86" s="259">
        <f t="shared" si="89"/>
        <v>0</v>
      </c>
      <c r="AL86" s="224"/>
    </row>
    <row r="87" spans="1:39" ht="15" hidden="1" customHeight="1" outlineLevel="1" thickBot="1">
      <c r="A87" s="314"/>
      <c r="B87" s="315"/>
      <c r="C87" s="228"/>
      <c r="D87" s="316" t="s">
        <v>285</v>
      </c>
      <c r="E87" s="316"/>
      <c r="F87" s="228" t="s">
        <v>310</v>
      </c>
      <c r="G87" s="228"/>
      <c r="H87" s="228"/>
      <c r="I87" s="316" t="s">
        <v>310</v>
      </c>
      <c r="J87" s="244"/>
      <c r="K87" s="244"/>
      <c r="L87" s="310">
        <f>SUM(L85)</f>
        <v>0</v>
      </c>
      <c r="M87" s="311">
        <f t="shared" si="97"/>
        <v>0</v>
      </c>
      <c r="N87" s="311">
        <f t="shared" si="97"/>
        <v>0</v>
      </c>
      <c r="O87" s="311">
        <f t="shared" si="97"/>
        <v>0</v>
      </c>
      <c r="P87" s="311">
        <f t="shared" si="97"/>
        <v>0</v>
      </c>
      <c r="Q87" s="311">
        <f t="shared" si="97"/>
        <v>0</v>
      </c>
      <c r="R87" s="317">
        <f t="shared" si="97"/>
        <v>0</v>
      </c>
      <c r="S87" s="318">
        <f t="shared" si="97"/>
        <v>0</v>
      </c>
      <c r="T87" s="318">
        <f t="shared" si="97"/>
        <v>0</v>
      </c>
      <c r="U87" s="318">
        <f t="shared" si="97"/>
        <v>0</v>
      </c>
      <c r="V87" s="318">
        <f t="shared" si="97"/>
        <v>0</v>
      </c>
      <c r="W87" s="318">
        <f t="shared" si="97"/>
        <v>0</v>
      </c>
      <c r="X87" s="317">
        <f t="shared" si="97"/>
        <v>0</v>
      </c>
      <c r="Y87" s="318">
        <f t="shared" si="97"/>
        <v>0</v>
      </c>
      <c r="Z87" s="318">
        <f t="shared" si="97"/>
        <v>0</v>
      </c>
      <c r="AA87" s="318">
        <f t="shared" si="97"/>
        <v>0</v>
      </c>
      <c r="AB87" s="318">
        <f t="shared" si="97"/>
        <v>0</v>
      </c>
      <c r="AC87" s="319">
        <f t="shared" si="97"/>
        <v>0</v>
      </c>
      <c r="AD87" s="306"/>
      <c r="AE87" s="343"/>
      <c r="AF87" s="257"/>
      <c r="AG87" s="258"/>
      <c r="AH87" s="258"/>
      <c r="AI87" s="258"/>
      <c r="AJ87" s="224"/>
      <c r="AK87" s="259">
        <f t="shared" si="89"/>
        <v>0</v>
      </c>
      <c r="AL87" s="224"/>
    </row>
    <row r="88" spans="1:39" ht="15" hidden="1" customHeight="1" outlineLevel="1">
      <c r="A88" s="344"/>
      <c r="B88" s="345"/>
      <c r="C88" s="346"/>
      <c r="D88" s="347"/>
      <c r="E88" s="347"/>
      <c r="F88" s="346"/>
      <c r="G88" s="346"/>
      <c r="H88" s="346"/>
      <c r="I88" s="347"/>
      <c r="J88" s="273"/>
      <c r="K88" s="273"/>
      <c r="L88" s="363"/>
      <c r="M88" s="349"/>
      <c r="N88" s="349"/>
      <c r="O88" s="349"/>
      <c r="P88" s="349"/>
      <c r="Q88" s="349"/>
      <c r="R88" s="364"/>
      <c r="S88" s="348"/>
      <c r="T88" s="348"/>
      <c r="U88" s="348"/>
      <c r="V88" s="348"/>
      <c r="W88" s="246"/>
      <c r="X88" s="269"/>
      <c r="Y88" s="348"/>
      <c r="Z88" s="348"/>
      <c r="AA88" s="348"/>
      <c r="AB88" s="348"/>
      <c r="AC88" s="365"/>
      <c r="AD88" s="306"/>
      <c r="AE88" s="343"/>
      <c r="AF88" s="257"/>
      <c r="AG88" s="258"/>
      <c r="AH88" s="258"/>
      <c r="AI88" s="258"/>
      <c r="AJ88" s="224"/>
      <c r="AK88" s="259">
        <f t="shared" si="89"/>
        <v>0</v>
      </c>
      <c r="AL88" s="224"/>
    </row>
    <row r="89" spans="1:39" ht="15" hidden="1" customHeight="1" outlineLevel="1">
      <c r="A89" s="351"/>
      <c r="B89" s="366"/>
      <c r="C89" s="179"/>
      <c r="D89" s="179"/>
      <c r="E89" s="179"/>
      <c r="F89" s="179"/>
      <c r="G89" s="179"/>
      <c r="H89" s="179"/>
      <c r="I89" s="179"/>
      <c r="J89" s="274"/>
      <c r="K89" s="274"/>
      <c r="L89" s="276"/>
      <c r="M89" s="274"/>
      <c r="N89" s="274"/>
      <c r="O89" s="308"/>
      <c r="P89" s="352"/>
      <c r="Q89" s="246"/>
      <c r="R89" s="353"/>
      <c r="S89" s="272"/>
      <c r="T89" s="272"/>
      <c r="U89" s="246"/>
      <c r="V89" s="272"/>
      <c r="W89" s="246"/>
      <c r="X89" s="269"/>
      <c r="Y89" s="272"/>
      <c r="Z89" s="272"/>
      <c r="AA89" s="272"/>
      <c r="AB89" s="272"/>
      <c r="AC89" s="272"/>
      <c r="AD89" s="367"/>
      <c r="AE89" s="368"/>
      <c r="AF89" s="369"/>
      <c r="AG89" s="258"/>
      <c r="AH89" s="258"/>
      <c r="AI89" s="258"/>
      <c r="AJ89" s="224"/>
      <c r="AK89" s="259">
        <f t="shared" si="89"/>
        <v>0</v>
      </c>
      <c r="AL89" s="258"/>
    </row>
    <row r="90" spans="1:39" ht="15" hidden="1" customHeight="1" outlineLevel="1">
      <c r="A90" s="351"/>
      <c r="B90" s="366"/>
      <c r="C90" s="179"/>
      <c r="D90" s="179"/>
      <c r="E90" s="179"/>
      <c r="F90" s="179"/>
      <c r="G90" s="179"/>
      <c r="H90" s="179"/>
      <c r="I90" s="179"/>
      <c r="J90" s="274"/>
      <c r="K90" s="274"/>
      <c r="L90" s="276"/>
      <c r="M90" s="274"/>
      <c r="N90" s="274"/>
      <c r="O90" s="308"/>
      <c r="P90" s="352"/>
      <c r="Q90" s="246"/>
      <c r="R90" s="353"/>
      <c r="S90" s="272"/>
      <c r="T90" s="272"/>
      <c r="U90" s="246"/>
      <c r="V90" s="272"/>
      <c r="W90" s="246"/>
      <c r="X90" s="269"/>
      <c r="Y90" s="272"/>
      <c r="Z90" s="272"/>
      <c r="AA90" s="272"/>
      <c r="AB90" s="272"/>
      <c r="AC90" s="272"/>
      <c r="AD90" s="367"/>
      <c r="AE90" s="368"/>
      <c r="AF90" s="369"/>
      <c r="AG90" s="370"/>
      <c r="AH90" s="370"/>
      <c r="AI90" s="370"/>
      <c r="AJ90" s="224"/>
      <c r="AK90" s="259">
        <f t="shared" si="89"/>
        <v>0</v>
      </c>
      <c r="AL90" s="258"/>
    </row>
    <row r="91" spans="1:39" ht="15" hidden="1" customHeight="1" outlineLevel="1">
      <c r="A91" s="351"/>
      <c r="B91" s="366"/>
      <c r="C91" s="179"/>
      <c r="D91" s="179"/>
      <c r="E91" s="179"/>
      <c r="F91" s="179"/>
      <c r="G91" s="179"/>
      <c r="H91" s="179"/>
      <c r="I91" s="179"/>
      <c r="J91" s="274"/>
      <c r="K91" s="274"/>
      <c r="L91" s="276"/>
      <c r="M91" s="274"/>
      <c r="N91" s="274"/>
      <c r="O91" s="308"/>
      <c r="P91" s="352"/>
      <c r="Q91" s="246"/>
      <c r="R91" s="353"/>
      <c r="S91" s="272"/>
      <c r="T91" s="272"/>
      <c r="U91" s="246"/>
      <c r="V91" s="272"/>
      <c r="W91" s="246"/>
      <c r="X91" s="269"/>
      <c r="Y91" s="272"/>
      <c r="Z91" s="272"/>
      <c r="AA91" s="272"/>
      <c r="AB91" s="272"/>
      <c r="AC91" s="272"/>
      <c r="AD91" s="367"/>
      <c r="AE91" s="368"/>
      <c r="AF91" s="369"/>
      <c r="AG91" s="370"/>
      <c r="AH91" s="370"/>
      <c r="AI91" s="370"/>
      <c r="AJ91" s="224"/>
      <c r="AK91" s="259">
        <f t="shared" si="89"/>
        <v>0</v>
      </c>
      <c r="AL91" s="258"/>
    </row>
    <row r="92" spans="1:39" ht="15" hidden="1" customHeight="1" outlineLevel="1">
      <c r="A92" s="351"/>
      <c r="B92" s="366"/>
      <c r="C92" s="179"/>
      <c r="D92" s="179"/>
      <c r="E92" s="179"/>
      <c r="F92" s="179"/>
      <c r="G92" s="179"/>
      <c r="H92" s="179"/>
      <c r="I92" s="179"/>
      <c r="J92" s="274"/>
      <c r="K92" s="274"/>
      <c r="L92" s="276"/>
      <c r="M92" s="274"/>
      <c r="N92" s="274"/>
      <c r="O92" s="308"/>
      <c r="P92" s="352"/>
      <c r="Q92" s="246"/>
      <c r="R92" s="353"/>
      <c r="S92" s="272"/>
      <c r="T92" s="272"/>
      <c r="U92" s="246"/>
      <c r="V92" s="272"/>
      <c r="W92" s="246"/>
      <c r="X92" s="269"/>
      <c r="Y92" s="272"/>
      <c r="Z92" s="272"/>
      <c r="AA92" s="272"/>
      <c r="AB92" s="272"/>
      <c r="AC92" s="272"/>
      <c r="AD92" s="367"/>
      <c r="AE92" s="368"/>
      <c r="AF92" s="369"/>
      <c r="AG92" s="370"/>
      <c r="AH92" s="370"/>
      <c r="AI92" s="370"/>
      <c r="AJ92" s="224"/>
      <c r="AK92" s="259">
        <f t="shared" si="89"/>
        <v>0</v>
      </c>
      <c r="AL92" s="258"/>
    </row>
    <row r="93" spans="1:39" ht="15" hidden="1" customHeight="1" outlineLevel="1">
      <c r="A93" s="351"/>
      <c r="B93" s="366"/>
      <c r="C93" s="242"/>
      <c r="D93" s="242"/>
      <c r="E93" s="242"/>
      <c r="F93" s="242"/>
      <c r="G93" s="179"/>
      <c r="H93" s="242"/>
      <c r="I93" s="242"/>
      <c r="J93" s="242"/>
      <c r="K93" s="242"/>
      <c r="L93" s="243"/>
      <c r="M93" s="264"/>
      <c r="N93" s="264"/>
      <c r="O93" s="264"/>
      <c r="P93" s="264"/>
      <c r="Q93" s="264"/>
      <c r="R93" s="243"/>
      <c r="S93" s="264"/>
      <c r="T93" s="264"/>
      <c r="U93" s="246"/>
      <c r="V93" s="264"/>
      <c r="W93" s="246"/>
      <c r="X93" s="269"/>
      <c r="Y93" s="272"/>
      <c r="Z93" s="272"/>
      <c r="AA93" s="272"/>
      <c r="AB93" s="272"/>
      <c r="AC93" s="354"/>
      <c r="AD93" s="265"/>
      <c r="AE93" s="343"/>
      <c r="AF93" s="257"/>
      <c r="AG93" s="370"/>
      <c r="AH93" s="370"/>
      <c r="AI93" s="370"/>
      <c r="AJ93" s="224"/>
      <c r="AK93" s="259">
        <f t="shared" si="89"/>
        <v>0</v>
      </c>
      <c r="AL93" s="258"/>
    </row>
    <row r="94" spans="1:39" ht="15" hidden="1" customHeight="1" outlineLevel="1">
      <c r="A94" s="241"/>
      <c r="B94" s="179"/>
      <c r="C94" s="309"/>
      <c r="D94" s="309" t="s">
        <v>284</v>
      </c>
      <c r="E94" s="309" t="s">
        <v>279</v>
      </c>
      <c r="F94" s="244" t="s">
        <v>310</v>
      </c>
      <c r="G94" s="244"/>
      <c r="H94" s="244"/>
      <c r="I94" s="244" t="s">
        <v>419</v>
      </c>
      <c r="J94" s="244"/>
      <c r="K94" s="244"/>
      <c r="L94" s="310">
        <f>SUM(L89:L93)</f>
        <v>0</v>
      </c>
      <c r="M94" s="311"/>
      <c r="N94" s="311"/>
      <c r="O94" s="311">
        <f t="shared" ref="O94:AC94" si="98">SUM(O89:O93)</f>
        <v>0</v>
      </c>
      <c r="P94" s="311">
        <f t="shared" si="98"/>
        <v>0</v>
      </c>
      <c r="Q94" s="311">
        <f t="shared" si="98"/>
        <v>0</v>
      </c>
      <c r="R94" s="310">
        <f t="shared" si="98"/>
        <v>0</v>
      </c>
      <c r="S94" s="311">
        <f t="shared" si="98"/>
        <v>0</v>
      </c>
      <c r="T94" s="311">
        <f t="shared" si="98"/>
        <v>0</v>
      </c>
      <c r="U94" s="311">
        <f t="shared" si="98"/>
        <v>0</v>
      </c>
      <c r="V94" s="311">
        <f t="shared" si="98"/>
        <v>0</v>
      </c>
      <c r="W94" s="311">
        <f t="shared" si="98"/>
        <v>0</v>
      </c>
      <c r="X94" s="310">
        <f t="shared" si="98"/>
        <v>0</v>
      </c>
      <c r="Y94" s="311">
        <f t="shared" si="98"/>
        <v>0</v>
      </c>
      <c r="Z94" s="311">
        <f t="shared" si="98"/>
        <v>0</v>
      </c>
      <c r="AA94" s="311">
        <f t="shared" si="98"/>
        <v>0</v>
      </c>
      <c r="AB94" s="311">
        <f t="shared" si="98"/>
        <v>0</v>
      </c>
      <c r="AC94" s="312">
        <f t="shared" si="98"/>
        <v>0</v>
      </c>
      <c r="AD94" s="306"/>
      <c r="AE94" s="343"/>
      <c r="AF94" s="257"/>
      <c r="AG94" s="313"/>
      <c r="AH94" s="313"/>
      <c r="AI94" s="313"/>
      <c r="AJ94" s="224"/>
      <c r="AK94" s="259">
        <f t="shared" si="89"/>
        <v>0</v>
      </c>
      <c r="AL94" s="371"/>
    </row>
    <row r="95" spans="1:39" ht="15" hidden="1" customHeight="1" outlineLevel="1">
      <c r="A95" s="241"/>
      <c r="B95" s="179"/>
      <c r="C95" s="309"/>
      <c r="D95" s="309" t="s">
        <v>314</v>
      </c>
      <c r="E95" s="309" t="s">
        <v>279</v>
      </c>
      <c r="F95" s="244" t="s">
        <v>310</v>
      </c>
      <c r="G95" s="244"/>
      <c r="H95" s="244"/>
      <c r="I95" s="309" t="s">
        <v>310</v>
      </c>
      <c r="J95" s="244"/>
      <c r="K95" s="244"/>
      <c r="L95" s="310"/>
      <c r="M95" s="310"/>
      <c r="N95" s="310"/>
      <c r="O95" s="310"/>
      <c r="P95" s="311"/>
      <c r="Q95" s="311"/>
      <c r="R95" s="310"/>
      <c r="S95" s="310"/>
      <c r="T95" s="310"/>
      <c r="U95" s="310"/>
      <c r="V95" s="311"/>
      <c r="W95" s="311"/>
      <c r="X95" s="310"/>
      <c r="Y95" s="310"/>
      <c r="Z95" s="310"/>
      <c r="AA95" s="310"/>
      <c r="AB95" s="310"/>
      <c r="AC95" s="310"/>
      <c r="AD95" s="306"/>
      <c r="AE95" s="343"/>
      <c r="AF95" s="257"/>
      <c r="AG95" s="370"/>
      <c r="AH95" s="370"/>
      <c r="AI95" s="370"/>
      <c r="AJ95" s="224"/>
      <c r="AK95" s="259">
        <f t="shared" si="89"/>
        <v>0</v>
      </c>
      <c r="AL95" s="371"/>
    </row>
    <row r="96" spans="1:39" ht="15" hidden="1" customHeight="1" outlineLevel="1">
      <c r="A96" s="241"/>
      <c r="B96" s="179"/>
      <c r="C96" s="244"/>
      <c r="D96" s="357" t="s">
        <v>13</v>
      </c>
      <c r="E96" s="357"/>
      <c r="F96" s="244" t="s">
        <v>310</v>
      </c>
      <c r="G96" s="244"/>
      <c r="H96" s="286"/>
      <c r="I96" s="244" t="s">
        <v>419</v>
      </c>
      <c r="J96" s="286"/>
      <c r="K96" s="286"/>
      <c r="L96" s="310">
        <f>SUM(L94)</f>
        <v>0</v>
      </c>
      <c r="M96" s="311">
        <f t="shared" ref="M96:AC96" si="99">SUM(M94)</f>
        <v>0</v>
      </c>
      <c r="N96" s="311">
        <f t="shared" si="99"/>
        <v>0</v>
      </c>
      <c r="O96" s="311">
        <f t="shared" si="99"/>
        <v>0</v>
      </c>
      <c r="P96" s="311">
        <f t="shared" si="99"/>
        <v>0</v>
      </c>
      <c r="Q96" s="311">
        <f t="shared" si="99"/>
        <v>0</v>
      </c>
      <c r="R96" s="310">
        <f t="shared" si="99"/>
        <v>0</v>
      </c>
      <c r="S96" s="311">
        <f t="shared" si="99"/>
        <v>0</v>
      </c>
      <c r="T96" s="311">
        <f t="shared" si="99"/>
        <v>0</v>
      </c>
      <c r="U96" s="311">
        <f>SUM(U94)</f>
        <v>0</v>
      </c>
      <c r="V96" s="311">
        <f t="shared" si="99"/>
        <v>0</v>
      </c>
      <c r="W96" s="311">
        <f t="shared" si="99"/>
        <v>0</v>
      </c>
      <c r="X96" s="310">
        <f t="shared" si="99"/>
        <v>0</v>
      </c>
      <c r="Y96" s="311">
        <f t="shared" si="99"/>
        <v>0</v>
      </c>
      <c r="Z96" s="311">
        <f t="shared" si="99"/>
        <v>0</v>
      </c>
      <c r="AA96" s="311">
        <f t="shared" si="99"/>
        <v>0</v>
      </c>
      <c r="AB96" s="311">
        <f t="shared" si="99"/>
        <v>0</v>
      </c>
      <c r="AC96" s="312">
        <f t="shared" si="99"/>
        <v>0</v>
      </c>
      <c r="AD96" s="306"/>
      <c r="AE96" s="343"/>
      <c r="AF96" s="257"/>
      <c r="AG96" s="313"/>
      <c r="AH96" s="313"/>
      <c r="AI96" s="313"/>
      <c r="AJ96" s="224"/>
      <c r="AK96" s="259">
        <f t="shared" si="89"/>
        <v>0</v>
      </c>
      <c r="AL96" s="371"/>
    </row>
    <row r="97" spans="1:38" ht="15" hidden="1" customHeight="1" outlineLevel="1" thickBot="1">
      <c r="A97" s="314"/>
      <c r="B97" s="315"/>
      <c r="C97" s="228"/>
      <c r="D97" s="316" t="s">
        <v>285</v>
      </c>
      <c r="E97" s="316"/>
      <c r="F97" s="228" t="s">
        <v>310</v>
      </c>
      <c r="G97" s="228"/>
      <c r="H97" s="228"/>
      <c r="I97" s="316" t="s">
        <v>310</v>
      </c>
      <c r="J97" s="244"/>
      <c r="K97" s="244"/>
      <c r="L97" s="310">
        <f t="shared" ref="L97:AC97" si="100">SUM(L95)</f>
        <v>0</v>
      </c>
      <c r="M97" s="311">
        <f t="shared" si="100"/>
        <v>0</v>
      </c>
      <c r="N97" s="311">
        <f t="shared" si="100"/>
        <v>0</v>
      </c>
      <c r="O97" s="311">
        <f t="shared" si="100"/>
        <v>0</v>
      </c>
      <c r="P97" s="311">
        <f t="shared" si="100"/>
        <v>0</v>
      </c>
      <c r="Q97" s="311">
        <f t="shared" si="100"/>
        <v>0</v>
      </c>
      <c r="R97" s="310">
        <f t="shared" si="100"/>
        <v>0</v>
      </c>
      <c r="S97" s="311">
        <f t="shared" si="100"/>
        <v>0</v>
      </c>
      <c r="T97" s="311">
        <f t="shared" si="100"/>
        <v>0</v>
      </c>
      <c r="U97" s="311">
        <f t="shared" si="100"/>
        <v>0</v>
      </c>
      <c r="V97" s="311">
        <f t="shared" si="100"/>
        <v>0</v>
      </c>
      <c r="W97" s="311">
        <f t="shared" si="100"/>
        <v>0</v>
      </c>
      <c r="X97" s="310">
        <f t="shared" si="100"/>
        <v>0</v>
      </c>
      <c r="Y97" s="311">
        <f t="shared" si="100"/>
        <v>0</v>
      </c>
      <c r="Z97" s="311">
        <f t="shared" si="100"/>
        <v>0</v>
      </c>
      <c r="AA97" s="311">
        <f t="shared" si="100"/>
        <v>0</v>
      </c>
      <c r="AB97" s="311">
        <f t="shared" si="100"/>
        <v>0</v>
      </c>
      <c r="AC97" s="312">
        <f t="shared" si="100"/>
        <v>0</v>
      </c>
      <c r="AD97" s="306"/>
      <c r="AE97" s="343"/>
      <c r="AF97" s="257"/>
      <c r="AG97" s="370"/>
      <c r="AH97" s="370"/>
      <c r="AI97" s="370"/>
      <c r="AJ97" s="224"/>
      <c r="AK97" s="259">
        <f t="shared" si="89"/>
        <v>0</v>
      </c>
      <c r="AL97" s="371"/>
    </row>
    <row r="98" spans="1:38" ht="15" hidden="1" customHeight="1" outlineLevel="1">
      <c r="A98" s="344"/>
      <c r="B98" s="345"/>
      <c r="C98" s="346"/>
      <c r="D98" s="347"/>
      <c r="E98" s="347"/>
      <c r="F98" s="346"/>
      <c r="G98" s="346"/>
      <c r="H98" s="346"/>
      <c r="I98" s="347"/>
      <c r="J98" s="273"/>
      <c r="K98" s="273"/>
      <c r="L98" s="363"/>
      <c r="M98" s="349"/>
      <c r="N98" s="349"/>
      <c r="O98" s="349"/>
      <c r="P98" s="349"/>
      <c r="Q98" s="349"/>
      <c r="R98" s="364"/>
      <c r="S98" s="348"/>
      <c r="T98" s="348"/>
      <c r="U98" s="348"/>
      <c r="V98" s="348"/>
      <c r="W98" s="348"/>
      <c r="X98" s="364"/>
      <c r="Y98" s="348"/>
      <c r="Z98" s="348"/>
      <c r="AA98" s="348"/>
      <c r="AB98" s="348"/>
      <c r="AC98" s="365"/>
      <c r="AD98" s="306"/>
      <c r="AE98" s="343"/>
      <c r="AF98" s="221"/>
      <c r="AG98" s="370"/>
      <c r="AH98" s="370"/>
      <c r="AI98" s="370"/>
      <c r="AJ98" s="224"/>
      <c r="AK98" s="259">
        <f t="shared" si="89"/>
        <v>0</v>
      </c>
      <c r="AL98" s="371"/>
    </row>
    <row r="99" spans="1:38" ht="15" customHeight="1" collapsed="1" thickBot="1">
      <c r="A99" s="372"/>
      <c r="B99" s="373"/>
      <c r="C99" s="342"/>
      <c r="D99" s="342"/>
      <c r="E99" s="342"/>
      <c r="F99" s="342"/>
      <c r="G99" s="374"/>
      <c r="H99" s="375"/>
      <c r="I99" s="342"/>
      <c r="J99" s="342"/>
      <c r="K99" s="342"/>
      <c r="L99" s="376"/>
      <c r="M99" s="342"/>
      <c r="N99" s="342"/>
      <c r="O99" s="342"/>
      <c r="P99" s="377"/>
      <c r="Q99" s="377"/>
      <c r="R99" s="376"/>
      <c r="S99" s="342"/>
      <c r="T99" s="342"/>
      <c r="U99" s="342"/>
      <c r="V99" s="377"/>
      <c r="W99" s="377"/>
      <c r="X99" s="376"/>
      <c r="Y99" s="377"/>
      <c r="Z99" s="377"/>
      <c r="AA99" s="377"/>
      <c r="AB99" s="377"/>
      <c r="AC99" s="378"/>
      <c r="AD99" s="306"/>
      <c r="AE99" s="343"/>
      <c r="AF99" s="221"/>
      <c r="AG99" s="370"/>
      <c r="AH99" s="370"/>
      <c r="AI99" s="370"/>
      <c r="AJ99" s="224"/>
      <c r="AK99" s="259">
        <f t="shared" si="89"/>
        <v>0</v>
      </c>
      <c r="AL99" s="371"/>
    </row>
    <row r="100" spans="1:38" ht="15" customHeight="1" thickBot="1">
      <c r="A100" s="379"/>
      <c r="B100" s="380"/>
      <c r="C100" s="381" t="s">
        <v>420</v>
      </c>
      <c r="D100" s="381" t="s">
        <v>421</v>
      </c>
      <c r="E100" s="381" t="s">
        <v>276</v>
      </c>
      <c r="F100" s="382"/>
      <c r="G100" s="383"/>
      <c r="H100" s="384"/>
      <c r="I100" s="382"/>
      <c r="J100" s="382"/>
      <c r="K100" s="382"/>
      <c r="L100" s="385" t="e">
        <f>#REF!+#REF!</f>
        <v>#REF!</v>
      </c>
      <c r="M100" s="386" t="e">
        <f>#REF!+#REF!</f>
        <v>#REF!</v>
      </c>
      <c r="N100" s="386" t="e">
        <f>#REF!+#REF!</f>
        <v>#REF!</v>
      </c>
      <c r="O100" s="386" t="e">
        <f>#REF!+#REF!</f>
        <v>#REF!</v>
      </c>
      <c r="P100" s="386" t="e">
        <f>#REF!+#REF!</f>
        <v>#REF!</v>
      </c>
      <c r="Q100" s="386" t="e">
        <f>#REF!+#REF!</f>
        <v>#REF!</v>
      </c>
      <c r="R100" s="385" t="e">
        <f>#REF!+#REF!</f>
        <v>#REF!</v>
      </c>
      <c r="S100" s="386" t="e">
        <f>#REF!+#REF!</f>
        <v>#REF!</v>
      </c>
      <c r="T100" s="386" t="e">
        <f>#REF!+#REF!</f>
        <v>#REF!</v>
      </c>
      <c r="U100" s="386" t="e">
        <f>#REF!+#REF!</f>
        <v>#REF!</v>
      </c>
      <c r="V100" s="386" t="e">
        <f>#REF!+#REF!</f>
        <v>#REF!</v>
      </c>
      <c r="W100" s="386" t="e">
        <f>#REF!+#REF!</f>
        <v>#REF!</v>
      </c>
      <c r="X100" s="385" t="e">
        <f>#REF!+#REF!</f>
        <v>#REF!</v>
      </c>
      <c r="Y100" s="386" t="e">
        <f>#REF!+#REF!</f>
        <v>#REF!</v>
      </c>
      <c r="Z100" s="386" t="e">
        <f>#REF!+#REF!</f>
        <v>#REF!</v>
      </c>
      <c r="AA100" s="386" t="e">
        <f>#REF!+#REF!</f>
        <v>#REF!</v>
      </c>
      <c r="AB100" s="386" t="e">
        <f>#REF!+#REF!</f>
        <v>#REF!</v>
      </c>
      <c r="AC100" s="386" t="e">
        <f>#REF!+#REF!</f>
        <v>#REF!</v>
      </c>
      <c r="AD100" s="306"/>
      <c r="AE100" s="343"/>
      <c r="AF100" s="221"/>
      <c r="AG100" s="313"/>
      <c r="AH100" s="313"/>
      <c r="AI100" s="313"/>
      <c r="AJ100" s="224"/>
      <c r="AK100" s="259">
        <f t="shared" si="89"/>
        <v>0</v>
      </c>
      <c r="AL100" s="362"/>
    </row>
    <row r="101" spans="1:38" ht="15" customHeight="1" thickBot="1">
      <c r="A101" s="282"/>
      <c r="B101" s="303"/>
      <c r="C101" s="309" t="s">
        <v>422</v>
      </c>
      <c r="D101" s="387" t="s">
        <v>423</v>
      </c>
      <c r="E101" s="309" t="s">
        <v>276</v>
      </c>
      <c r="F101" s="244"/>
      <c r="G101" s="244"/>
      <c r="H101" s="388"/>
      <c r="I101" s="244"/>
      <c r="J101" s="244"/>
      <c r="K101" s="244"/>
      <c r="L101" s="385" t="e">
        <f>#REF!+#REF!</f>
        <v>#REF!</v>
      </c>
      <c r="M101" s="386" t="e">
        <f>#REF!+#REF!</f>
        <v>#REF!</v>
      </c>
      <c r="N101" s="386" t="e">
        <f>#REF!+#REF!</f>
        <v>#REF!</v>
      </c>
      <c r="O101" s="386" t="e">
        <f>#REF!+#REF!</f>
        <v>#REF!</v>
      </c>
      <c r="P101" s="386" t="e">
        <f>#REF!+#REF!</f>
        <v>#REF!</v>
      </c>
      <c r="Q101" s="386" t="e">
        <f>#REF!+#REF!</f>
        <v>#REF!</v>
      </c>
      <c r="R101" s="385" t="e">
        <f>#REF!+#REF!</f>
        <v>#REF!</v>
      </c>
      <c r="S101" s="386" t="e">
        <f>#REF!+#REF!</f>
        <v>#REF!</v>
      </c>
      <c r="T101" s="386" t="e">
        <f>#REF!+#REF!</f>
        <v>#REF!</v>
      </c>
      <c r="U101" s="386" t="e">
        <f>#REF!+#REF!</f>
        <v>#REF!</v>
      </c>
      <c r="V101" s="386" t="e">
        <f>#REF!+#REF!</f>
        <v>#REF!</v>
      </c>
      <c r="W101" s="386" t="e">
        <f>#REF!+#REF!</f>
        <v>#REF!</v>
      </c>
      <c r="X101" s="385" t="e">
        <f>#REF!+#REF!</f>
        <v>#REF!</v>
      </c>
      <c r="Y101" s="386" t="e">
        <f>#REF!+#REF!</f>
        <v>#REF!</v>
      </c>
      <c r="Z101" s="386" t="e">
        <f>#REF!+#REF!</f>
        <v>#REF!</v>
      </c>
      <c r="AA101" s="386" t="e">
        <f>#REF!+#REF!</f>
        <v>#REF!</v>
      </c>
      <c r="AB101" s="386" t="e">
        <f>#REF!+#REF!</f>
        <v>#REF!</v>
      </c>
      <c r="AC101" s="386" t="e">
        <f>#REF!+#REF!</f>
        <v>#REF!</v>
      </c>
      <c r="AD101" s="306"/>
      <c r="AE101" s="343"/>
      <c r="AF101" s="221"/>
      <c r="AG101" s="313"/>
      <c r="AH101" s="313"/>
      <c r="AI101" s="313"/>
      <c r="AJ101" s="224"/>
      <c r="AK101" s="259">
        <f t="shared" si="89"/>
        <v>0</v>
      </c>
      <c r="AL101" s="362"/>
    </row>
    <row r="102" spans="1:38" ht="15" customHeight="1">
      <c r="A102" s="282"/>
      <c r="B102" s="303"/>
      <c r="C102" s="244"/>
      <c r="D102" s="244"/>
      <c r="E102" s="309" t="s">
        <v>276</v>
      </c>
      <c r="F102" s="230" t="s">
        <v>424</v>
      </c>
      <c r="G102" s="231"/>
      <c r="H102" s="231"/>
      <c r="I102" s="231"/>
      <c r="J102" s="231"/>
      <c r="K102" s="232"/>
      <c r="L102" s="385">
        <v>0</v>
      </c>
      <c r="M102" s="386">
        <v>0</v>
      </c>
      <c r="N102" s="386">
        <v>0</v>
      </c>
      <c r="O102" s="386">
        <v>0</v>
      </c>
      <c r="P102" s="386">
        <v>0</v>
      </c>
      <c r="Q102" s="386">
        <v>0</v>
      </c>
      <c r="R102" s="385">
        <v>0</v>
      </c>
      <c r="S102" s="386">
        <v>0</v>
      </c>
      <c r="T102" s="386">
        <v>0</v>
      </c>
      <c r="U102" s="386">
        <v>0</v>
      </c>
      <c r="V102" s="386">
        <v>0</v>
      </c>
      <c r="W102" s="386">
        <v>0</v>
      </c>
      <c r="X102" s="385">
        <v>0</v>
      </c>
      <c r="Y102" s="386">
        <v>0</v>
      </c>
      <c r="Z102" s="386">
        <v>0</v>
      </c>
      <c r="AA102" s="386">
        <v>0</v>
      </c>
      <c r="AB102" s="386">
        <v>0</v>
      </c>
      <c r="AC102" s="389">
        <v>0</v>
      </c>
      <c r="AD102" s="306"/>
      <c r="AE102" s="343"/>
      <c r="AF102" s="221"/>
      <c r="AG102" s="313"/>
      <c r="AH102" s="313"/>
      <c r="AI102" s="313"/>
      <c r="AJ102" s="224"/>
      <c r="AK102" s="259">
        <f t="shared" si="89"/>
        <v>0</v>
      </c>
      <c r="AL102" s="362"/>
    </row>
    <row r="103" spans="1:38" ht="15" customHeight="1">
      <c r="A103" s="282"/>
      <c r="B103" s="303"/>
      <c r="C103" s="244"/>
      <c r="D103" s="244"/>
      <c r="E103" s="244"/>
      <c r="F103" s="233"/>
      <c r="G103" s="234"/>
      <c r="H103" s="234"/>
      <c r="I103" s="234"/>
      <c r="J103" s="234"/>
      <c r="K103" s="390"/>
      <c r="L103" s="269"/>
      <c r="M103" s="246"/>
      <c r="N103" s="246"/>
      <c r="O103" s="246"/>
      <c r="P103" s="246"/>
      <c r="Q103" s="246"/>
      <c r="R103" s="269"/>
      <c r="S103" s="246"/>
      <c r="T103" s="246"/>
      <c r="U103" s="246"/>
      <c r="V103" s="246"/>
      <c r="W103" s="246"/>
      <c r="X103" s="269"/>
      <c r="Y103" s="246"/>
      <c r="Z103" s="246"/>
      <c r="AA103" s="246"/>
      <c r="AB103" s="246"/>
      <c r="AC103" s="237"/>
      <c r="AD103" s="306"/>
      <c r="AE103" s="343"/>
      <c r="AF103" s="221"/>
      <c r="AG103" s="391"/>
      <c r="AH103" s="391"/>
      <c r="AI103" s="391"/>
      <c r="AJ103" s="224"/>
      <c r="AK103" s="259">
        <f t="shared" si="89"/>
        <v>0</v>
      </c>
      <c r="AL103" s="392"/>
    </row>
    <row r="104" spans="1:38" ht="15" customHeight="1">
      <c r="A104" s="282"/>
      <c r="B104" s="303"/>
      <c r="C104" s="309" t="s">
        <v>420</v>
      </c>
      <c r="D104" s="309" t="s">
        <v>421</v>
      </c>
      <c r="E104" s="309" t="s">
        <v>279</v>
      </c>
      <c r="F104" s="244"/>
      <c r="G104" s="286"/>
      <c r="H104" s="388"/>
      <c r="I104" s="244"/>
      <c r="J104" s="244"/>
      <c r="K104" s="244"/>
      <c r="L104" s="310" t="e">
        <f>#REF!+#REF!+#REF!+#REF!+#REF!+L74+#REF!+#REF!</f>
        <v>#REF!</v>
      </c>
      <c r="M104" s="311" t="e">
        <f>#REF!+#REF!+#REF!+#REF!+#REF!+M74+#REF!+#REF!</f>
        <v>#REF!</v>
      </c>
      <c r="N104" s="311" t="e">
        <f>#REF!+#REF!+#REF!+#REF!+#REF!+N74+#REF!+#REF!</f>
        <v>#REF!</v>
      </c>
      <c r="O104" s="311" t="e">
        <f>#REF!+#REF!+#REF!+#REF!+#REF!+O74+#REF!+#REF!</f>
        <v>#REF!</v>
      </c>
      <c r="P104" s="311" t="e">
        <f>#REF!+#REF!+#REF!+#REF!+#REF!+P74+#REF!+#REF!</f>
        <v>#REF!</v>
      </c>
      <c r="Q104" s="311" t="e">
        <f>#REF!+#REF!+#REF!+#REF!+#REF!+Q74+#REF!+#REF!</f>
        <v>#REF!</v>
      </c>
      <c r="R104" s="310" t="e">
        <f>#REF!+#REF!+#REF!+#REF!+#REF!+R74+#REF!+#REF!</f>
        <v>#REF!</v>
      </c>
      <c r="S104" s="311" t="e">
        <f>#REF!+#REF!+#REF!+#REF!+#REF!+S74+#REF!+#REF!</f>
        <v>#REF!</v>
      </c>
      <c r="T104" s="311" t="e">
        <f>#REF!+#REF!+#REF!+#REF!+#REF!+T74+#REF!+#REF!</f>
        <v>#REF!</v>
      </c>
      <c r="U104" s="311" t="e">
        <f>#REF!+#REF!+#REF!+#REF!+#REF!+U74+#REF!+#REF!</f>
        <v>#REF!</v>
      </c>
      <c r="V104" s="311" t="e">
        <f>#REF!+#REF!+#REF!+#REF!+#REF!+V74+#REF!+#REF!</f>
        <v>#REF!</v>
      </c>
      <c r="W104" s="311" t="e">
        <f>#REF!+#REF!+#REF!+#REF!+#REF!+W74+#REF!+#REF!</f>
        <v>#REF!</v>
      </c>
      <c r="X104" s="310" t="e">
        <f>#REF!+#REF!+#REF!+#REF!+#REF!+X74+#REF!+#REF!</f>
        <v>#REF!</v>
      </c>
      <c r="Y104" s="311" t="e">
        <f>#REF!+#REF!+#REF!+#REF!+#REF!+Y74+#REF!+#REF!</f>
        <v>#REF!</v>
      </c>
      <c r="Z104" s="311" t="e">
        <f>#REF!+#REF!+#REF!+#REF!+#REF!+Z74+#REF!+#REF!</f>
        <v>#REF!</v>
      </c>
      <c r="AA104" s="311" t="e">
        <f>#REF!+#REF!+#REF!+#REF!+#REF!+AA74+#REF!+#REF!</f>
        <v>#REF!</v>
      </c>
      <c r="AB104" s="311" t="e">
        <f>#REF!+#REF!+#REF!+#REF!+#REF!+AB74+#REF!+#REF!</f>
        <v>#REF!</v>
      </c>
      <c r="AC104" s="311" t="e">
        <f>#REF!+#REF!+#REF!+#REF!+#REF!+AC74+#REF!+#REF!</f>
        <v>#REF!</v>
      </c>
      <c r="AD104" s="306"/>
      <c r="AE104" s="343"/>
      <c r="AF104" s="221"/>
      <c r="AG104" s="313" t="e">
        <f>#REF!+#REF!+#REF!+#REF!+AG69</f>
        <v>#REF!</v>
      </c>
      <c r="AH104" s="313" t="e">
        <f>#REF!+#REF!+#REF!+#REF!+AH69</f>
        <v>#REF!</v>
      </c>
      <c r="AI104" s="313" t="e">
        <f>#REF!+#REF!+#REF!+#REF!+AI69</f>
        <v>#REF!</v>
      </c>
      <c r="AJ104" s="313" t="e">
        <f>#REF!+#REF!+#REF!+#REF!</f>
        <v>#REF!</v>
      </c>
      <c r="AK104" s="313" t="e">
        <f>#REF!+#REF!+#REF!+#REF!+AK69</f>
        <v>#REF!</v>
      </c>
      <c r="AL104" s="362"/>
    </row>
    <row r="105" spans="1:38" ht="15" customHeight="1">
      <c r="A105" s="282"/>
      <c r="B105" s="303"/>
      <c r="C105" s="309" t="s">
        <v>422</v>
      </c>
      <c r="D105" s="387" t="s">
        <v>423</v>
      </c>
      <c r="E105" s="309" t="s">
        <v>279</v>
      </c>
      <c r="F105" s="244"/>
      <c r="G105" s="244"/>
      <c r="H105" s="388"/>
      <c r="I105" s="244"/>
      <c r="J105" s="244"/>
      <c r="K105" s="244"/>
      <c r="L105" s="310" t="e">
        <f>#REF!+#REF!+#REF!+#REF!+#REF!+#REF!+#REF!</f>
        <v>#REF!</v>
      </c>
      <c r="M105" s="311" t="e">
        <f>#REF!+#REF!+#REF!+#REF!+#REF!+#REF!+#REF!</f>
        <v>#REF!</v>
      </c>
      <c r="N105" s="311" t="e">
        <f>#REF!+#REF!+#REF!+#REF!+#REF!+#REF!+#REF!</f>
        <v>#REF!</v>
      </c>
      <c r="O105" s="311" t="e">
        <f>#REF!+#REF!+#REF!+#REF!+#REF!+#REF!+#REF!</f>
        <v>#REF!</v>
      </c>
      <c r="P105" s="311" t="e">
        <f>#REF!+#REF!+#REF!+#REF!+#REF!+#REF!+#REF!</f>
        <v>#REF!</v>
      </c>
      <c r="Q105" s="311" t="e">
        <f>#REF!+#REF!+#REF!+#REF!+#REF!+#REF!+#REF!</f>
        <v>#REF!</v>
      </c>
      <c r="R105" s="310" t="e">
        <f>#REF!+#REF!+#REF!+#REF!+#REF!+#REF!+#REF!</f>
        <v>#REF!</v>
      </c>
      <c r="S105" s="311" t="e">
        <f>#REF!+#REF!+#REF!+#REF!+#REF!+#REF!+#REF!</f>
        <v>#REF!</v>
      </c>
      <c r="T105" s="311" t="e">
        <f>#REF!+#REF!+#REF!+#REF!+#REF!+#REF!+#REF!</f>
        <v>#REF!</v>
      </c>
      <c r="U105" s="311" t="e">
        <f>#REF!+#REF!+#REF!+#REF!+#REF!+#REF!+#REF!</f>
        <v>#REF!</v>
      </c>
      <c r="V105" s="311" t="e">
        <f>#REF!+#REF!+#REF!+#REF!+#REF!+#REF!+#REF!</f>
        <v>#REF!</v>
      </c>
      <c r="W105" s="311" t="e">
        <f>#REF!+#REF!+#REF!+#REF!+#REF!+#REF!+#REF!</f>
        <v>#REF!</v>
      </c>
      <c r="X105" s="310" t="e">
        <f>#REF!+#REF!+#REF!+#REF!+#REF!+#REF!+#REF!</f>
        <v>#REF!</v>
      </c>
      <c r="Y105" s="311" t="e">
        <f>#REF!+#REF!+#REF!+#REF!+#REF!+#REF!+#REF!</f>
        <v>#REF!</v>
      </c>
      <c r="Z105" s="311" t="e">
        <f>#REF!+#REF!+#REF!+#REF!+#REF!+#REF!+#REF!</f>
        <v>#REF!</v>
      </c>
      <c r="AA105" s="311" t="e">
        <f>#REF!+#REF!+#REF!+#REF!+#REF!+#REF!+#REF!</f>
        <v>#REF!</v>
      </c>
      <c r="AB105" s="311" t="e">
        <f>#REF!+#REF!+#REF!+#REF!+#REF!+#REF!+#REF!</f>
        <v>#REF!</v>
      </c>
      <c r="AC105" s="311" t="e">
        <f>#REF!+#REF!+#REF!+#REF!+#REF!+#REF!+#REF!</f>
        <v>#REF!</v>
      </c>
      <c r="AD105" s="306"/>
      <c r="AE105" s="343"/>
      <c r="AF105" s="221"/>
      <c r="AG105" s="313"/>
      <c r="AH105" s="313"/>
      <c r="AI105" s="313"/>
      <c r="AJ105" s="224"/>
      <c r="AK105" s="259">
        <f t="shared" si="89"/>
        <v>0</v>
      </c>
      <c r="AL105" s="362"/>
    </row>
    <row r="106" spans="1:38" ht="15" customHeight="1">
      <c r="A106" s="282"/>
      <c r="B106" s="303"/>
      <c r="C106" s="244"/>
      <c r="D106" s="244"/>
      <c r="E106" s="309" t="s">
        <v>279</v>
      </c>
      <c r="F106" s="230" t="s">
        <v>424</v>
      </c>
      <c r="G106" s="231"/>
      <c r="H106" s="231"/>
      <c r="I106" s="231"/>
      <c r="J106" s="231"/>
      <c r="K106" s="232"/>
      <c r="L106" s="310">
        <v>0</v>
      </c>
      <c r="M106" s="311">
        <v>0</v>
      </c>
      <c r="N106" s="311">
        <v>0</v>
      </c>
      <c r="O106" s="311">
        <v>0</v>
      </c>
      <c r="P106" s="311">
        <v>0</v>
      </c>
      <c r="Q106" s="311">
        <v>0</v>
      </c>
      <c r="R106" s="310">
        <v>0</v>
      </c>
      <c r="S106" s="311">
        <v>0</v>
      </c>
      <c r="T106" s="311">
        <v>0</v>
      </c>
      <c r="U106" s="311">
        <v>0</v>
      </c>
      <c r="V106" s="311">
        <v>0</v>
      </c>
      <c r="W106" s="311">
        <v>0</v>
      </c>
      <c r="X106" s="310">
        <v>0</v>
      </c>
      <c r="Y106" s="311">
        <v>0</v>
      </c>
      <c r="Z106" s="311">
        <v>0</v>
      </c>
      <c r="AA106" s="311">
        <v>0</v>
      </c>
      <c r="AB106" s="311">
        <v>0</v>
      </c>
      <c r="AC106" s="312">
        <v>0</v>
      </c>
      <c r="AD106" s="306"/>
      <c r="AE106" s="343"/>
      <c r="AF106" s="221"/>
      <c r="AG106" s="313"/>
      <c r="AH106" s="313"/>
      <c r="AI106" s="313"/>
      <c r="AJ106" s="224"/>
      <c r="AK106" s="259">
        <f t="shared" si="89"/>
        <v>0</v>
      </c>
      <c r="AL106" s="362"/>
    </row>
    <row r="107" spans="1:38" ht="15" customHeight="1">
      <c r="A107" s="282"/>
      <c r="B107" s="303"/>
      <c r="C107" s="244"/>
      <c r="D107" s="244"/>
      <c r="E107" s="244"/>
      <c r="F107" s="233"/>
      <c r="G107" s="234"/>
      <c r="H107" s="234"/>
      <c r="I107" s="234"/>
      <c r="J107" s="234"/>
      <c r="K107" s="390"/>
      <c r="L107" s="269"/>
      <c r="M107" s="246"/>
      <c r="N107" s="246"/>
      <c r="O107" s="246"/>
      <c r="P107" s="246"/>
      <c r="Q107" s="246"/>
      <c r="R107" s="269"/>
      <c r="S107" s="246"/>
      <c r="T107" s="246"/>
      <c r="U107" s="246"/>
      <c r="V107" s="246"/>
      <c r="W107" s="246"/>
      <c r="X107" s="269"/>
      <c r="Y107" s="246"/>
      <c r="Z107" s="246"/>
      <c r="AA107" s="246"/>
      <c r="AB107" s="246"/>
      <c r="AC107" s="237"/>
      <c r="AD107" s="306"/>
      <c r="AE107" s="343"/>
      <c r="AF107" s="221"/>
      <c r="AG107" s="391"/>
      <c r="AH107" s="391"/>
      <c r="AI107" s="391"/>
      <c r="AJ107" s="224"/>
      <c r="AK107" s="259">
        <f t="shared" si="89"/>
        <v>0</v>
      </c>
      <c r="AL107" s="393"/>
    </row>
    <row r="108" spans="1:38" s="178" customFormat="1" ht="15" customHeight="1">
      <c r="A108" s="394"/>
      <c r="B108" s="395"/>
      <c r="C108" s="396" t="s">
        <v>13</v>
      </c>
      <c r="D108" s="396" t="s">
        <v>421</v>
      </c>
      <c r="E108" s="397"/>
      <c r="F108" s="397"/>
      <c r="G108" s="397"/>
      <c r="H108" s="398"/>
      <c r="I108" s="397"/>
      <c r="J108" s="397"/>
      <c r="K108" s="397"/>
      <c r="L108" s="399" t="e">
        <f>L100+L104</f>
        <v>#REF!</v>
      </c>
      <c r="M108" s="400" t="e">
        <f>M100+M104</f>
        <v>#REF!</v>
      </c>
      <c r="N108" s="400" t="e">
        <f t="shared" ref="N108:AC108" si="101">N100+N104</f>
        <v>#REF!</v>
      </c>
      <c r="O108" s="400" t="e">
        <f>O100+O104</f>
        <v>#REF!</v>
      </c>
      <c r="P108" s="400" t="e">
        <f t="shared" si="101"/>
        <v>#REF!</v>
      </c>
      <c r="Q108" s="400" t="e">
        <f t="shared" si="101"/>
        <v>#REF!</v>
      </c>
      <c r="R108" s="399" t="e">
        <f>R100+R104</f>
        <v>#REF!</v>
      </c>
      <c r="S108" s="400" t="e">
        <f t="shared" si="101"/>
        <v>#REF!</v>
      </c>
      <c r="T108" s="400" t="e">
        <f t="shared" si="101"/>
        <v>#REF!</v>
      </c>
      <c r="U108" s="400" t="e">
        <f>U100+U104</f>
        <v>#REF!</v>
      </c>
      <c r="V108" s="400" t="e">
        <f t="shared" si="101"/>
        <v>#REF!</v>
      </c>
      <c r="W108" s="400" t="e">
        <f t="shared" si="101"/>
        <v>#REF!</v>
      </c>
      <c r="X108" s="399" t="e">
        <f t="shared" si="101"/>
        <v>#REF!</v>
      </c>
      <c r="Y108" s="400" t="e">
        <f t="shared" si="101"/>
        <v>#REF!</v>
      </c>
      <c r="Z108" s="400" t="e">
        <f t="shared" si="101"/>
        <v>#REF!</v>
      </c>
      <c r="AA108" s="400" t="e">
        <f t="shared" si="101"/>
        <v>#REF!</v>
      </c>
      <c r="AB108" s="400" t="e">
        <f t="shared" si="101"/>
        <v>#REF!</v>
      </c>
      <c r="AC108" s="400" t="e">
        <f t="shared" si="101"/>
        <v>#REF!</v>
      </c>
      <c r="AD108" s="401"/>
      <c r="AE108" s="402"/>
      <c r="AF108" s="403"/>
      <c r="AG108" s="404" t="e">
        <f>AG100+AG104</f>
        <v>#REF!</v>
      </c>
      <c r="AH108" s="404" t="e">
        <f>AH100+AH104</f>
        <v>#REF!</v>
      </c>
      <c r="AI108" s="404" t="e">
        <f>AI100+AI104</f>
        <v>#REF!</v>
      </c>
      <c r="AJ108" s="313" t="e">
        <f>#REF!+AJ70</f>
        <v>#REF!</v>
      </c>
      <c r="AK108" s="405" t="e">
        <f t="shared" si="89"/>
        <v>#REF!</v>
      </c>
      <c r="AL108" s="406"/>
    </row>
    <row r="109" spans="1:38" s="178" customFormat="1" ht="15" customHeight="1">
      <c r="A109" s="407"/>
      <c r="B109" s="295"/>
      <c r="C109" s="297" t="s">
        <v>285</v>
      </c>
      <c r="D109" s="296"/>
      <c r="E109" s="296"/>
      <c r="F109" s="296"/>
      <c r="G109" s="296"/>
      <c r="H109" s="408"/>
      <c r="I109" s="296"/>
      <c r="J109" s="296"/>
      <c r="K109" s="296"/>
      <c r="L109" s="409" t="e">
        <f>SUM(L105+L101)</f>
        <v>#REF!</v>
      </c>
      <c r="M109" s="400" t="e">
        <f t="shared" ref="M109:AC109" si="102">SUM(M105+M101)</f>
        <v>#REF!</v>
      </c>
      <c r="N109" s="400" t="e">
        <f t="shared" si="102"/>
        <v>#REF!</v>
      </c>
      <c r="O109" s="400" t="e">
        <f t="shared" si="102"/>
        <v>#REF!</v>
      </c>
      <c r="P109" s="400" t="e">
        <f t="shared" si="102"/>
        <v>#REF!</v>
      </c>
      <c r="Q109" s="400" t="e">
        <f t="shared" si="102"/>
        <v>#REF!</v>
      </c>
      <c r="R109" s="409" t="e">
        <f t="shared" si="102"/>
        <v>#REF!</v>
      </c>
      <c r="S109" s="400" t="e">
        <f t="shared" si="102"/>
        <v>#REF!</v>
      </c>
      <c r="T109" s="400" t="e">
        <f t="shared" si="102"/>
        <v>#REF!</v>
      </c>
      <c r="U109" s="400" t="e">
        <f t="shared" si="102"/>
        <v>#REF!</v>
      </c>
      <c r="V109" s="400" t="e">
        <f t="shared" si="102"/>
        <v>#REF!</v>
      </c>
      <c r="W109" s="400" t="e">
        <f t="shared" si="102"/>
        <v>#REF!</v>
      </c>
      <c r="X109" s="409" t="e">
        <f t="shared" si="102"/>
        <v>#REF!</v>
      </c>
      <c r="Y109" s="400" t="e">
        <f t="shared" si="102"/>
        <v>#REF!</v>
      </c>
      <c r="Z109" s="400" t="e">
        <f t="shared" si="102"/>
        <v>#REF!</v>
      </c>
      <c r="AA109" s="400" t="e">
        <f t="shared" si="102"/>
        <v>#REF!</v>
      </c>
      <c r="AB109" s="400" t="e">
        <f t="shared" si="102"/>
        <v>#REF!</v>
      </c>
      <c r="AC109" s="400" t="e">
        <f t="shared" si="102"/>
        <v>#REF!</v>
      </c>
      <c r="AD109" s="410"/>
      <c r="AE109" s="411"/>
      <c r="AF109" s="298"/>
      <c r="AG109" s="412"/>
      <c r="AH109" s="412"/>
      <c r="AI109" s="412"/>
      <c r="AJ109" s="299"/>
      <c r="AK109" s="412"/>
      <c r="AL109" s="413"/>
    </row>
    <row r="110" spans="1:38" ht="15" customHeight="1">
      <c r="A110" s="282"/>
      <c r="B110" s="303"/>
      <c r="C110" s="244"/>
      <c r="D110" s="244"/>
      <c r="E110" s="244"/>
      <c r="F110" s="230" t="s">
        <v>424</v>
      </c>
      <c r="G110" s="231"/>
      <c r="H110" s="231"/>
      <c r="I110" s="231"/>
      <c r="J110" s="231"/>
      <c r="K110" s="232"/>
      <c r="L110" s="310">
        <f t="shared" ref="L110:AC110" si="103">SUM(L102+L106)</f>
        <v>0</v>
      </c>
      <c r="M110" s="311">
        <f t="shared" si="103"/>
        <v>0</v>
      </c>
      <c r="N110" s="311">
        <f t="shared" si="103"/>
        <v>0</v>
      </c>
      <c r="O110" s="311">
        <f t="shared" si="103"/>
        <v>0</v>
      </c>
      <c r="P110" s="311">
        <f t="shared" si="103"/>
        <v>0</v>
      </c>
      <c r="Q110" s="311">
        <f t="shared" si="103"/>
        <v>0</v>
      </c>
      <c r="R110" s="310">
        <f t="shared" si="103"/>
        <v>0</v>
      </c>
      <c r="S110" s="311">
        <f t="shared" si="103"/>
        <v>0</v>
      </c>
      <c r="T110" s="311">
        <f t="shared" si="103"/>
        <v>0</v>
      </c>
      <c r="U110" s="311">
        <f t="shared" si="103"/>
        <v>0</v>
      </c>
      <c r="V110" s="311">
        <f t="shared" si="103"/>
        <v>0</v>
      </c>
      <c r="W110" s="311">
        <f t="shared" si="103"/>
        <v>0</v>
      </c>
      <c r="X110" s="310">
        <f t="shared" si="103"/>
        <v>0</v>
      </c>
      <c r="Y110" s="311">
        <f t="shared" si="103"/>
        <v>0</v>
      </c>
      <c r="Z110" s="311">
        <f t="shared" si="103"/>
        <v>0</v>
      </c>
      <c r="AA110" s="311">
        <f t="shared" si="103"/>
        <v>0</v>
      </c>
      <c r="AB110" s="311">
        <f t="shared" si="103"/>
        <v>0</v>
      </c>
      <c r="AC110" s="312">
        <f t="shared" si="103"/>
        <v>0</v>
      </c>
      <c r="AD110" s="306"/>
      <c r="AE110" s="343"/>
      <c r="AF110" s="221"/>
      <c r="AG110" s="313"/>
      <c r="AH110" s="313"/>
      <c r="AI110" s="313"/>
      <c r="AJ110" s="224"/>
      <c r="AK110" s="414"/>
      <c r="AL110" s="362"/>
    </row>
    <row r="111" spans="1:38" ht="15" customHeight="1">
      <c r="A111" s="282"/>
      <c r="B111" s="415" t="s">
        <v>425</v>
      </c>
      <c r="C111" s="416"/>
      <c r="D111" s="417" t="s">
        <v>272</v>
      </c>
      <c r="E111" s="179"/>
      <c r="F111" s="233"/>
      <c r="G111" s="234"/>
      <c r="H111" s="234"/>
      <c r="I111" s="234"/>
      <c r="J111" s="234"/>
      <c r="K111" s="390"/>
      <c r="L111" s="310"/>
      <c r="M111" s="311"/>
      <c r="N111" s="311"/>
      <c r="O111" s="311"/>
      <c r="P111" s="311"/>
      <c r="Q111" s="311"/>
      <c r="R111" s="310"/>
      <c r="S111" s="311"/>
      <c r="T111" s="311"/>
      <c r="U111" s="311"/>
      <c r="V111" s="311"/>
      <c r="W111" s="311"/>
      <c r="X111" s="310"/>
      <c r="Y111" s="311"/>
      <c r="Z111" s="311"/>
      <c r="AA111" s="311"/>
      <c r="AB111" s="311"/>
      <c r="AC111" s="312"/>
      <c r="AD111" s="306"/>
      <c r="AE111" s="343"/>
      <c r="AF111" s="221"/>
      <c r="AG111" s="313"/>
      <c r="AH111" s="313"/>
      <c r="AI111" s="313"/>
      <c r="AJ111" s="224"/>
      <c r="AK111" s="414"/>
      <c r="AL111" s="362"/>
    </row>
    <row r="112" spans="1:38" ht="15" customHeight="1">
      <c r="A112" s="418"/>
      <c r="B112" s="419" t="s">
        <v>316</v>
      </c>
      <c r="C112" s="420"/>
      <c r="D112" s="421"/>
      <c r="E112" s="422"/>
      <c r="F112" s="423"/>
      <c r="G112" s="424"/>
      <c r="H112" s="424"/>
      <c r="I112" s="424"/>
      <c r="J112" s="424"/>
      <c r="K112" s="425"/>
      <c r="L112" s="310">
        <f>SUM(L113:L134)</f>
        <v>81.5</v>
      </c>
      <c r="M112" s="311">
        <f t="shared" ref="M112:AC112" si="104">SUM(M113:M134)</f>
        <v>970</v>
      </c>
      <c r="N112" s="311">
        <f t="shared" si="104"/>
        <v>3704</v>
      </c>
      <c r="O112" s="311">
        <f>SUM(O113:O134)</f>
        <v>4674</v>
      </c>
      <c r="P112" s="311">
        <f t="shared" si="104"/>
        <v>673</v>
      </c>
      <c r="Q112" s="311">
        <f t="shared" si="104"/>
        <v>5347</v>
      </c>
      <c r="R112" s="310">
        <f t="shared" si="104"/>
        <v>19.2</v>
      </c>
      <c r="S112" s="311">
        <f t="shared" si="104"/>
        <v>956</v>
      </c>
      <c r="T112" s="311">
        <f t="shared" si="104"/>
        <v>768</v>
      </c>
      <c r="U112" s="311">
        <f>SUM(U113:U134)</f>
        <v>1724</v>
      </c>
      <c r="V112" s="311">
        <f t="shared" si="104"/>
        <v>251</v>
      </c>
      <c r="W112" s="311">
        <f t="shared" si="104"/>
        <v>1975</v>
      </c>
      <c r="X112" s="310">
        <f t="shared" si="104"/>
        <v>62.3</v>
      </c>
      <c r="Y112" s="311">
        <f t="shared" si="104"/>
        <v>429</v>
      </c>
      <c r="Z112" s="311">
        <f t="shared" si="104"/>
        <v>2532</v>
      </c>
      <c r="AA112" s="311">
        <f t="shared" si="104"/>
        <v>2961</v>
      </c>
      <c r="AB112" s="311">
        <f t="shared" si="104"/>
        <v>422</v>
      </c>
      <c r="AC112" s="311">
        <f t="shared" si="104"/>
        <v>3383</v>
      </c>
      <c r="AD112" s="426"/>
      <c r="AE112" s="427"/>
      <c r="AF112" s="428"/>
      <c r="AG112" s="313"/>
      <c r="AH112" s="313"/>
      <c r="AI112" s="313"/>
      <c r="AJ112" s="224"/>
      <c r="AK112" s="414"/>
      <c r="AL112" s="362"/>
    </row>
    <row r="113" spans="1:38" ht="15" customHeight="1">
      <c r="A113" s="418"/>
      <c r="B113" s="429" t="s">
        <v>315</v>
      </c>
      <c r="C113" s="430"/>
      <c r="D113" s="431" t="s">
        <v>301</v>
      </c>
      <c r="E113" s="422"/>
      <c r="F113" s="423"/>
      <c r="G113" s="424"/>
      <c r="H113" s="424"/>
      <c r="I113" s="424"/>
      <c r="J113" s="424"/>
      <c r="K113" s="425"/>
      <c r="L113" s="310">
        <f>SUMIF($AD$8:$AD$99,$D113,L$8:L$99)</f>
        <v>2.4000000000000004</v>
      </c>
      <c r="M113" s="311">
        <f>SUMIF($AD$8:$AD$99,$D113,M$8:M$99)</f>
        <v>91</v>
      </c>
      <c r="N113" s="311">
        <f>SUMIF($AD$8:$AD$99,$D113,N$8:N$99)</f>
        <v>127</v>
      </c>
      <c r="O113" s="311">
        <f>SUMIF($AD$8:$AD$99,$D113,O$8:O$99)</f>
        <v>218</v>
      </c>
      <c r="P113" s="311">
        <f>SUMIF($AD$8:$AD$99,$D113,P$8:P$99)</f>
        <v>37</v>
      </c>
      <c r="Q113" s="311">
        <f>SUMIF($AD$8:$AD$99,$D113,Q$8:Q$99)</f>
        <v>255</v>
      </c>
      <c r="R113" s="310">
        <f>SUMIF($AD$8:$AD$99,$D113,R$8:R$99)</f>
        <v>1.5</v>
      </c>
      <c r="S113" s="311">
        <f>SUMIF($AD$8:$AD$99,$D113,S$8:S$99)</f>
        <v>81</v>
      </c>
      <c r="T113" s="311">
        <f>SUMIF($AD$8:$AD$99,$D113,T$8:T$99)</f>
        <v>54</v>
      </c>
      <c r="U113" s="311">
        <f>SUMIF($AD$8:$AD$99,$D113,U$8:U$99)</f>
        <v>135</v>
      </c>
      <c r="V113" s="311">
        <f>SUMIF($AD$8:$AD$99,$D113,V$8:V$99)</f>
        <v>22</v>
      </c>
      <c r="W113" s="311">
        <f>SUMIF($AD$8:$AD$99,$D113,W$8:W$99)</f>
        <v>157</v>
      </c>
      <c r="X113" s="310">
        <f>SUMIF($AD$8:$AD$99,$D113,X$8:X$99)</f>
        <v>0.90000000000000013</v>
      </c>
      <c r="Y113" s="311">
        <f>SUMIF($AD$8:$AD$99,$D113,Y$8:Y$99)</f>
        <v>9</v>
      </c>
      <c r="Z113" s="311">
        <f>SUMIF($AD$8:$AD$99,$D113,Z$8:Z$99)</f>
        <v>73</v>
      </c>
      <c r="AA113" s="311">
        <f>SUMIF($AD$8:$AD$99,$D113,AA$8:AA$99)</f>
        <v>82</v>
      </c>
      <c r="AB113" s="311">
        <f>SUMIF($AD$8:$AD$99,$D113,AB$8:AB$99)</f>
        <v>15</v>
      </c>
      <c r="AC113" s="311">
        <f>SUMIF($AD$8:$AD$99,$D113,AC$8:AC$99)</f>
        <v>97</v>
      </c>
      <c r="AD113" s="432" t="s">
        <v>301</v>
      </c>
      <c r="AE113" s="427"/>
      <c r="AF113" s="428"/>
      <c r="AG113" s="313"/>
      <c r="AH113" s="313"/>
      <c r="AI113" s="313"/>
      <c r="AJ113" s="224"/>
      <c r="AK113" s="414"/>
      <c r="AL113" s="362"/>
    </row>
    <row r="114" spans="1:38" ht="15" customHeight="1">
      <c r="A114" s="418"/>
      <c r="B114" s="433" t="s">
        <v>0</v>
      </c>
      <c r="C114" s="434" t="s">
        <v>0</v>
      </c>
      <c r="D114" s="435" t="s">
        <v>317</v>
      </c>
      <c r="E114" s="436"/>
      <c r="F114" s="424"/>
      <c r="G114" s="424"/>
      <c r="H114" s="424"/>
      <c r="I114" s="424"/>
      <c r="J114" s="424"/>
      <c r="K114" s="425"/>
      <c r="L114" s="310">
        <f>SUMIF($AD$8:$AD$99,$D114,L$8:L$99)</f>
        <v>6</v>
      </c>
      <c r="M114" s="311">
        <f>SUMIF($AD$8:$AD$99,$D114,M$8:M$99)</f>
        <v>0</v>
      </c>
      <c r="N114" s="311">
        <f>SUMIF($AD$8:$AD$99,$D114,N$8:N$99)</f>
        <v>175</v>
      </c>
      <c r="O114" s="311">
        <f>SUMIF($AD$8:$AD$99,$D114,O$8:O$99)</f>
        <v>175</v>
      </c>
      <c r="P114" s="311">
        <f>SUMIF($AD$8:$AD$99,$D114,P$8:P$99)</f>
        <v>28</v>
      </c>
      <c r="Q114" s="311">
        <f>SUMIF($AD$8:$AD$99,$D114,Q$8:Q$99)</f>
        <v>203</v>
      </c>
      <c r="R114" s="310">
        <f>SUMIF($AD$8:$AD$99,$D114,R$8:R$99)</f>
        <v>0</v>
      </c>
      <c r="S114" s="311">
        <f>SUMIF($AD$8:$AD$99,$D114,S$8:S$99)</f>
        <v>0</v>
      </c>
      <c r="T114" s="311">
        <f>SUMIF($AD$8:$AD$99,$D114,T$8:T$99)</f>
        <v>0</v>
      </c>
      <c r="U114" s="311">
        <f>SUMIF($AD$8:$AD$99,$D114,U$8:U$99)</f>
        <v>0</v>
      </c>
      <c r="V114" s="311">
        <f>SUMIF($AD$8:$AD$99,$D114,V$8:V$99)</f>
        <v>0</v>
      </c>
      <c r="W114" s="311">
        <f>SUMIF($AD$8:$AD$99,$D114,W$8:W$99)</f>
        <v>0</v>
      </c>
      <c r="X114" s="310">
        <f>SUMIF($AD$8:$AD$99,$D114,X$8:X$99)</f>
        <v>6</v>
      </c>
      <c r="Y114" s="311">
        <f>SUMIF($AD$8:$AD$99,$D114,Y$8:Y$99)</f>
        <v>0</v>
      </c>
      <c r="Z114" s="311">
        <f>SUMIF($AD$8:$AD$99,$D114,Z$8:Z$99)</f>
        <v>175</v>
      </c>
      <c r="AA114" s="311">
        <f>SUMIF($AD$8:$AD$99,$D114,AA$8:AA$99)</f>
        <v>175</v>
      </c>
      <c r="AB114" s="311">
        <f>SUMIF($AD$8:$AD$99,$D114,AB$8:AB$99)</f>
        <v>28</v>
      </c>
      <c r="AC114" s="311">
        <f>SUMIF($AD$8:$AD$99,$D114,AC$8:AC$99)</f>
        <v>203</v>
      </c>
      <c r="AD114" s="387" t="s">
        <v>317</v>
      </c>
      <c r="AE114" s="427"/>
      <c r="AF114" s="428"/>
      <c r="AG114" s="313"/>
      <c r="AH114" s="313"/>
      <c r="AI114" s="313"/>
      <c r="AJ114" s="224"/>
      <c r="AK114" s="414"/>
      <c r="AL114" s="362"/>
    </row>
    <row r="115" spans="1:38" ht="15" customHeight="1">
      <c r="A115" s="418"/>
      <c r="B115" s="433"/>
      <c r="C115" s="434"/>
      <c r="D115" s="437" t="s">
        <v>299</v>
      </c>
      <c r="E115" s="387"/>
      <c r="F115" s="424"/>
      <c r="G115" s="424"/>
      <c r="H115" s="424"/>
      <c r="I115" s="424"/>
      <c r="J115" s="424"/>
      <c r="K115" s="424"/>
      <c r="L115" s="310">
        <f>SUMIF($AD$8:$AD$99,$D115,L$8:L$99)</f>
        <v>10.200000000000001</v>
      </c>
      <c r="M115" s="311">
        <f>SUMIF($AD$8:$AD$99,$D115,M$8:M$99)</f>
        <v>130</v>
      </c>
      <c r="N115" s="311">
        <f>SUMIF($AD$8:$AD$99,$D115,N$8:N$99)</f>
        <v>523</v>
      </c>
      <c r="O115" s="311">
        <f>SUMIF($AD$8:$AD$99,$D115,O$8:O$99)</f>
        <v>653</v>
      </c>
      <c r="P115" s="311">
        <f>SUMIF($AD$8:$AD$99,$D115,P$8:P$99)</f>
        <v>80</v>
      </c>
      <c r="Q115" s="311">
        <f>SUMIF($AD$8:$AD$99,$D115,Q$8:Q$99)</f>
        <v>733</v>
      </c>
      <c r="R115" s="310">
        <f>SUMIF($AD$8:$AD$99,$D115,R$8:R$99)</f>
        <v>5.6999999999999993</v>
      </c>
      <c r="S115" s="311">
        <f>SUMIF($AD$8:$AD$99,$D115,S$8:S$99)</f>
        <v>235</v>
      </c>
      <c r="T115" s="311">
        <f>SUMIF($AD$8:$AD$99,$D115,T$8:T$99)</f>
        <v>148</v>
      </c>
      <c r="U115" s="311">
        <f>SUMIF($AD$8:$AD$99,$D115,U$8:U$99)</f>
        <v>383</v>
      </c>
      <c r="V115" s="311">
        <f>SUMIF($AD$8:$AD$99,$D115,V$8:V$99)</f>
        <v>46</v>
      </c>
      <c r="W115" s="311">
        <f>SUMIF($AD$8:$AD$99,$D115,W$8:W$99)</f>
        <v>429</v>
      </c>
      <c r="X115" s="310">
        <f>SUMIF($AD$8:$AD$99,$D115,X$8:X$99)</f>
        <v>4.4999999999999991</v>
      </c>
      <c r="Y115" s="311">
        <f>SUMIF($AD$8:$AD$99,$D115,Y$8:Y$99)</f>
        <v>48</v>
      </c>
      <c r="Z115" s="311">
        <f>SUMIF($AD$8:$AD$99,$D115,Z$8:Z$99)</f>
        <v>227</v>
      </c>
      <c r="AA115" s="311">
        <f>SUMIF($AD$8:$AD$99,$D115,AA$8:AA$99)</f>
        <v>275</v>
      </c>
      <c r="AB115" s="311">
        <f>SUMIF($AD$8:$AD$99,$D115,AB$8:AB$99)</f>
        <v>34</v>
      </c>
      <c r="AC115" s="311">
        <f>SUMIF($AD$8:$AD$99,$D115,AC$8:AC$99)</f>
        <v>309</v>
      </c>
      <c r="AD115" s="367" t="s">
        <v>299</v>
      </c>
      <c r="AE115" s="427"/>
      <c r="AF115" s="428"/>
      <c r="AG115" s="313"/>
      <c r="AH115" s="313"/>
      <c r="AI115" s="313"/>
      <c r="AJ115" s="224"/>
      <c r="AK115" s="414"/>
      <c r="AL115" s="362"/>
    </row>
    <row r="116" spans="1:38" ht="15" customHeight="1">
      <c r="A116" s="418"/>
      <c r="B116" s="433"/>
      <c r="C116" s="434"/>
      <c r="D116" s="438" t="s">
        <v>277</v>
      </c>
      <c r="E116" s="387"/>
      <c r="F116" s="424"/>
      <c r="G116" s="424"/>
      <c r="H116" s="424"/>
      <c r="I116" s="424"/>
      <c r="J116" s="424"/>
      <c r="K116" s="424"/>
      <c r="L116" s="310">
        <f>SUMIF($AD$8:$AD$99,$D116,L$8:L$99)</f>
        <v>1.7</v>
      </c>
      <c r="M116" s="311">
        <f>SUMIF($AD$8:$AD$99,$D116,M$8:M$99)</f>
        <v>100</v>
      </c>
      <c r="N116" s="311">
        <f>SUMIF($AD$8:$AD$99,$D116,N$8:N$99)</f>
        <v>147</v>
      </c>
      <c r="O116" s="311">
        <f>SUMIF($AD$8:$AD$99,$D116,O$8:O$99)</f>
        <v>247</v>
      </c>
      <c r="P116" s="311">
        <f>SUMIF($AD$8:$AD$99,$D116,P$8:P$99)</f>
        <v>42</v>
      </c>
      <c r="Q116" s="311">
        <f>SUMIF($AD$8:$AD$99,$D116,Q$8:Q$99)</f>
        <v>289</v>
      </c>
      <c r="R116" s="310">
        <f>SUMIF($AD$8:$AD$99,$D116,R$8:R$99)</f>
        <v>1.4</v>
      </c>
      <c r="S116" s="311">
        <f>SUMIF($AD$8:$AD$99,$D116,S$8:S$99)</f>
        <v>176</v>
      </c>
      <c r="T116" s="311">
        <f>SUMIF($AD$8:$AD$99,$D116,T$8:T$99)</f>
        <v>49</v>
      </c>
      <c r="U116" s="311">
        <f>SUMIF($AD$8:$AD$99,$D116,U$8:U$99)</f>
        <v>225</v>
      </c>
      <c r="V116" s="311">
        <f>SUMIF($AD$8:$AD$99,$D116,V$8:V$99)</f>
        <v>36</v>
      </c>
      <c r="W116" s="311">
        <f>SUMIF($AD$8:$AD$99,$D116,W$8:W$99)</f>
        <v>261</v>
      </c>
      <c r="X116" s="310">
        <f>SUMIF($AD$8:$AD$99,$D116,X$8:X$99)</f>
        <v>0.29999999999999993</v>
      </c>
      <c r="Y116" s="311">
        <f>SUMIF($AD$8:$AD$99,$D116,Y$8:Y$99)</f>
        <v>0</v>
      </c>
      <c r="Z116" s="311">
        <f>SUMIF($AD$8:$AD$99,$D116,Z$8:Z$99)</f>
        <v>22</v>
      </c>
      <c r="AA116" s="311">
        <f>SUMIF($AD$8:$AD$99,$D116,AA$8:AA$99)</f>
        <v>22</v>
      </c>
      <c r="AB116" s="311">
        <f>SUMIF($AD$8:$AD$99,$D116,AB$8:AB$99)</f>
        <v>6</v>
      </c>
      <c r="AC116" s="311">
        <f>SUMIF($AD$8:$AD$99,$D116,AC$8:AC$99)</f>
        <v>28</v>
      </c>
      <c r="AD116" s="439" t="s">
        <v>277</v>
      </c>
      <c r="AE116" s="427"/>
      <c r="AF116" s="428"/>
      <c r="AG116" s="313"/>
      <c r="AH116" s="313"/>
      <c r="AI116" s="313"/>
      <c r="AJ116" s="224"/>
      <c r="AK116" s="414"/>
      <c r="AL116" s="362"/>
    </row>
    <row r="117" spans="1:38" ht="15" customHeight="1">
      <c r="A117" s="418"/>
      <c r="B117" s="433"/>
      <c r="C117" s="434"/>
      <c r="D117" s="440" t="s">
        <v>309</v>
      </c>
      <c r="E117" s="387"/>
      <c r="F117" s="441"/>
      <c r="G117" s="441"/>
      <c r="H117" s="441"/>
      <c r="I117" s="441"/>
      <c r="J117" s="441"/>
      <c r="K117" s="416"/>
      <c r="L117" s="310">
        <f>SUMIF($AD$8:$AD$99,$D117,L$8:L$99)</f>
        <v>2.8</v>
      </c>
      <c r="M117" s="311">
        <f>SUMIF($AD$8:$AD$99,$D117,M$8:M$99)</f>
        <v>2</v>
      </c>
      <c r="N117" s="311">
        <f>SUMIF($AD$8:$AD$99,$D117,N$8:N$99)</f>
        <v>128</v>
      </c>
      <c r="O117" s="311">
        <f>SUMIF($AD$8:$AD$99,$D117,O$8:O$99)</f>
        <v>130</v>
      </c>
      <c r="P117" s="311">
        <f>SUMIF($AD$8:$AD$99,$D117,P$8:P$99)</f>
        <v>18</v>
      </c>
      <c r="Q117" s="311">
        <f>SUMIF($AD$8:$AD$99,$D117,Q$8:Q$99)</f>
        <v>148</v>
      </c>
      <c r="R117" s="310">
        <f>SUMIF($AD$8:$AD$99,$D117,R$8:R$99)</f>
        <v>0.1</v>
      </c>
      <c r="S117" s="311">
        <f>SUMIF($AD$8:$AD$99,$D117,S$8:S$99)</f>
        <v>0</v>
      </c>
      <c r="T117" s="311">
        <f>SUMIF($AD$8:$AD$99,$D117,T$8:T$99)</f>
        <v>4</v>
      </c>
      <c r="U117" s="311">
        <f>SUMIF($AD$8:$AD$99,$D117,U$8:U$99)</f>
        <v>4</v>
      </c>
      <c r="V117" s="311">
        <f>SUMIF($AD$8:$AD$99,$D117,V$8:V$99)</f>
        <v>1</v>
      </c>
      <c r="W117" s="311">
        <f>SUMIF($AD$8:$AD$99,$D117,W$8:W$99)</f>
        <v>5</v>
      </c>
      <c r="X117" s="310">
        <f>SUMIF($AD$8:$AD$99,$D117,X$8:X$99)</f>
        <v>2.6999999999999997</v>
      </c>
      <c r="Y117" s="311">
        <f>SUMIF($AD$8:$AD$99,$D117,Y$8:Y$99)</f>
        <v>2</v>
      </c>
      <c r="Z117" s="311">
        <f>SUMIF($AD$8:$AD$99,$D117,Z$8:Z$99)</f>
        <v>124</v>
      </c>
      <c r="AA117" s="311">
        <f>SUMIF($AD$8:$AD$99,$D117,AA$8:AA$99)</f>
        <v>126</v>
      </c>
      <c r="AB117" s="311">
        <f>SUMIF($AD$8:$AD$99,$D117,AB$8:AB$99)</f>
        <v>17</v>
      </c>
      <c r="AC117" s="311">
        <f>SUMIF($AD$8:$AD$99,$D117,AC$8:AC$99)</f>
        <v>143</v>
      </c>
      <c r="AD117" s="442" t="s">
        <v>309</v>
      </c>
      <c r="AE117" s="427"/>
      <c r="AF117" s="428"/>
      <c r="AG117" s="313"/>
      <c r="AH117" s="313"/>
      <c r="AI117" s="313"/>
      <c r="AJ117" s="224"/>
      <c r="AK117" s="414"/>
      <c r="AL117" s="362"/>
    </row>
    <row r="118" spans="1:38" ht="15" customHeight="1">
      <c r="A118" s="418"/>
      <c r="B118" s="433"/>
      <c r="C118" s="434"/>
      <c r="D118" s="437" t="s">
        <v>318</v>
      </c>
      <c r="E118" s="387"/>
      <c r="F118" s="424"/>
      <c r="G118" s="424"/>
      <c r="H118" s="424"/>
      <c r="I118" s="424"/>
      <c r="J118" s="424"/>
      <c r="K118" s="424"/>
      <c r="L118" s="310">
        <f>SUMIF($AD$8:$AD$99,$D118,L$8:L$99)</f>
        <v>0</v>
      </c>
      <c r="M118" s="311">
        <f>SUMIF($AD$8:$AD$99,$D118,M$8:M$99)</f>
        <v>0</v>
      </c>
      <c r="N118" s="311">
        <f>SUMIF($AD$8:$AD$99,$D118,N$8:N$99)</f>
        <v>0</v>
      </c>
      <c r="O118" s="311">
        <f>SUMIF($AD$8:$AD$99,$D118,O$8:O$99)</f>
        <v>0</v>
      </c>
      <c r="P118" s="311">
        <f>SUMIF($AD$8:$AD$99,$D118,P$8:P$99)</f>
        <v>0</v>
      </c>
      <c r="Q118" s="311">
        <f>SUMIF($AD$8:$AD$99,$D118,Q$8:Q$99)</f>
        <v>0</v>
      </c>
      <c r="R118" s="310">
        <f>SUMIF($AD$8:$AD$99,$D118,R$8:R$99)</f>
        <v>0</v>
      </c>
      <c r="S118" s="311">
        <f>SUMIF($AD$8:$AD$99,$D118,S$8:S$99)</f>
        <v>0</v>
      </c>
      <c r="T118" s="311">
        <f>SUMIF($AD$8:$AD$99,$D118,T$8:T$99)</f>
        <v>0</v>
      </c>
      <c r="U118" s="311">
        <f>SUMIF($AD$8:$AD$99,$D118,U$8:U$99)</f>
        <v>0</v>
      </c>
      <c r="V118" s="311">
        <f>SUMIF($AD$8:$AD$99,$D118,V$8:V$99)</f>
        <v>0</v>
      </c>
      <c r="W118" s="311">
        <f>SUMIF($AD$8:$AD$99,$D118,W$8:W$99)</f>
        <v>0</v>
      </c>
      <c r="X118" s="310">
        <f>SUMIF($AD$8:$AD$99,$D118,X$8:X$99)</f>
        <v>0</v>
      </c>
      <c r="Y118" s="311">
        <f>SUMIF($AD$8:$AD$99,$D118,Y$8:Y$99)</f>
        <v>0</v>
      </c>
      <c r="Z118" s="311">
        <f>SUMIF($AD$8:$AD$99,$D118,Z$8:Z$99)</f>
        <v>0</v>
      </c>
      <c r="AA118" s="311">
        <f>SUMIF($AD$8:$AD$99,$D118,AA$8:AA$99)</f>
        <v>0</v>
      </c>
      <c r="AB118" s="311">
        <f>SUMIF($AD$8:$AD$99,$D118,AB$8:AB$99)</f>
        <v>0</v>
      </c>
      <c r="AC118" s="311">
        <f>SUMIF($AD$8:$AD$99,$D118,AC$8:AC$99)</f>
        <v>0</v>
      </c>
      <c r="AD118" s="367" t="s">
        <v>318</v>
      </c>
      <c r="AE118" s="362" t="e">
        <f>AE55+#REF!+AE57</f>
        <v>#VALUE!</v>
      </c>
      <c r="AF118" s="362" t="e">
        <f>AF55+#REF!+AF57</f>
        <v>#REF!</v>
      </c>
      <c r="AG118" s="443" t="e">
        <f>AG55+#REF!+AG57</f>
        <v>#REF!</v>
      </c>
      <c r="AH118" s="443" t="e">
        <f>AH55+#REF!+AH57</f>
        <v>#REF!</v>
      </c>
      <c r="AI118" s="443" t="e">
        <f>AI55+#REF!+AI57</f>
        <v>#REF!</v>
      </c>
      <c r="AJ118" s="224" t="e">
        <f>AJ55+#REF!+AJ57</f>
        <v>#REF!</v>
      </c>
      <c r="AK118" s="444" t="e">
        <f>AK55+#REF!+AK57</f>
        <v>#REF!</v>
      </c>
      <c r="AL118" s="362" t="e">
        <f>AL55+#REF!+AL57</f>
        <v>#REF!</v>
      </c>
    </row>
    <row r="119" spans="1:38" ht="15" customHeight="1">
      <c r="A119" s="418"/>
      <c r="B119" s="433"/>
      <c r="C119" s="434"/>
      <c r="D119" s="445" t="s">
        <v>319</v>
      </c>
      <c r="E119" s="387"/>
      <c r="F119" s="441"/>
      <c r="G119" s="441"/>
      <c r="H119" s="441"/>
      <c r="I119" s="441"/>
      <c r="J119" s="441"/>
      <c r="K119" s="416"/>
      <c r="L119" s="310">
        <f>SUMIF($AD$8:$AD$99,$D119,L$8:L$99)</f>
        <v>0.3</v>
      </c>
      <c r="M119" s="311">
        <f>SUMIF($AD$8:$AD$99,$D119,M$8:M$99)</f>
        <v>11</v>
      </c>
      <c r="N119" s="311">
        <f>SUMIF($AD$8:$AD$99,$D119,N$8:N$99)</f>
        <v>42</v>
      </c>
      <c r="O119" s="311">
        <f>SUMIF($AD$8:$AD$99,$D119,O$8:O$99)</f>
        <v>53</v>
      </c>
      <c r="P119" s="311">
        <f>SUMIF($AD$8:$AD$99,$D119,P$8:P$99)</f>
        <v>7</v>
      </c>
      <c r="Q119" s="311">
        <f>SUMIF($AD$8:$AD$99,$D119,Q$8:Q$99)</f>
        <v>60</v>
      </c>
      <c r="R119" s="310">
        <f>SUMIF($AD$8:$AD$99,$D119,R$8:R$99)</f>
        <v>0</v>
      </c>
      <c r="S119" s="311">
        <f>SUMIF($AD$8:$AD$99,$D119,S$8:S$99)</f>
        <v>0</v>
      </c>
      <c r="T119" s="311">
        <f>SUMIF($AD$8:$AD$99,$D119,T$8:T$99)</f>
        <v>0</v>
      </c>
      <c r="U119" s="311">
        <f>SUMIF($AD$8:$AD$99,$D119,U$8:U$99)</f>
        <v>0</v>
      </c>
      <c r="V119" s="311">
        <f>SUMIF($AD$8:$AD$99,$D119,V$8:V$99)</f>
        <v>0</v>
      </c>
      <c r="W119" s="311">
        <f>SUMIF($AD$8:$AD$99,$D119,W$8:W$99)</f>
        <v>0</v>
      </c>
      <c r="X119" s="310">
        <f>SUMIF($AD$8:$AD$99,$D119,X$8:X$99)</f>
        <v>0.3</v>
      </c>
      <c r="Y119" s="311">
        <f>SUMIF($AD$8:$AD$99,$D119,Y$8:Y$99)</f>
        <v>11</v>
      </c>
      <c r="Z119" s="311">
        <f>SUMIF($AD$8:$AD$99,$D119,Z$8:Z$99)</f>
        <v>42</v>
      </c>
      <c r="AA119" s="311">
        <f>SUMIF($AD$8:$AD$99,$D119,AA$8:AA$99)</f>
        <v>53</v>
      </c>
      <c r="AB119" s="311">
        <f>SUMIF($AD$8:$AD$99,$D119,AB$8:AB$99)</f>
        <v>7</v>
      </c>
      <c r="AC119" s="311">
        <f>SUMIF($AD$8:$AD$99,$D119,AC$8:AC$99)</f>
        <v>60</v>
      </c>
      <c r="AD119" s="387" t="s">
        <v>319</v>
      </c>
      <c r="AE119" s="427"/>
      <c r="AF119" s="428"/>
      <c r="AG119" s="313"/>
      <c r="AH119" s="313"/>
      <c r="AI119" s="313"/>
      <c r="AJ119" s="224"/>
      <c r="AK119" s="414"/>
      <c r="AL119" s="362"/>
    </row>
    <row r="120" spans="1:38" ht="15" customHeight="1">
      <c r="A120" s="418"/>
      <c r="B120" s="433"/>
      <c r="C120" s="434"/>
      <c r="D120" s="446" t="s">
        <v>282</v>
      </c>
      <c r="E120" s="387"/>
      <c r="F120" s="424"/>
      <c r="G120" s="424"/>
      <c r="H120" s="424"/>
      <c r="I120" s="424"/>
      <c r="J120" s="424"/>
      <c r="K120" s="424"/>
      <c r="L120" s="310">
        <f>SUMIF($AD$8:$AD$99,$D120,L$8:L$99)</f>
        <v>23.499999999999996</v>
      </c>
      <c r="M120" s="311">
        <f>SUMIF($AD$8:$AD$99,$D120,M$8:M$99)</f>
        <v>491</v>
      </c>
      <c r="N120" s="311">
        <f>SUMIF($AD$8:$AD$99,$D120,N$8:N$99)</f>
        <v>984</v>
      </c>
      <c r="O120" s="311">
        <f>SUMIF($AD$8:$AD$99,$D120,O$8:O$99)</f>
        <v>1475</v>
      </c>
      <c r="P120" s="311">
        <f>SUMIF($AD$8:$AD$99,$D120,P$8:P$99)</f>
        <v>216</v>
      </c>
      <c r="Q120" s="311">
        <f>SUMIF($AD$8:$AD$99,$D120,Q$8:Q$99)</f>
        <v>1691</v>
      </c>
      <c r="R120" s="310">
        <f>SUMIF($AD$8:$AD$99,$D120,R$8:R$99)</f>
        <v>4.0999999999999996</v>
      </c>
      <c r="S120" s="311">
        <f>SUMIF($AD$8:$AD$99,$D120,S$8:S$99)</f>
        <v>323</v>
      </c>
      <c r="T120" s="311">
        <f>SUMIF($AD$8:$AD$99,$D120,T$8:T$99)</f>
        <v>154</v>
      </c>
      <c r="U120" s="311">
        <f>SUMIF($AD$8:$AD$99,$D120,U$8:U$99)</f>
        <v>477</v>
      </c>
      <c r="V120" s="311">
        <f>SUMIF($AD$8:$AD$99,$D120,V$8:V$99)</f>
        <v>69</v>
      </c>
      <c r="W120" s="311">
        <f>SUMIF($AD$8:$AD$99,$D120,W$8:W$99)</f>
        <v>546</v>
      </c>
      <c r="X120" s="310">
        <f>SUMIF($AD$8:$AD$99,$D120,X$8:X$99)</f>
        <v>19.399999999999999</v>
      </c>
      <c r="Y120" s="311">
        <f>SUMIF($AD$8:$AD$99,$D120,Y$8:Y$99)</f>
        <v>298</v>
      </c>
      <c r="Z120" s="311">
        <f>SUMIF($AD$8:$AD$99,$D120,Z$8:Z$99)</f>
        <v>704</v>
      </c>
      <c r="AA120" s="311">
        <f>SUMIF($AD$8:$AD$99,$D120,AA$8:AA$99)</f>
        <v>1002</v>
      </c>
      <c r="AB120" s="311">
        <f>SUMIF($AD$8:$AD$99,$D120,AB$8:AB$99)</f>
        <v>147</v>
      </c>
      <c r="AC120" s="311">
        <f>SUMIF($AD$8:$AD$99,$D120,AC$8:AC$99)</f>
        <v>1149</v>
      </c>
      <c r="AD120" s="177" t="s">
        <v>282</v>
      </c>
      <c r="AE120" s="427"/>
      <c r="AF120" s="428"/>
      <c r="AG120" s="313"/>
      <c r="AH120" s="313"/>
      <c r="AI120" s="313"/>
      <c r="AJ120" s="224"/>
      <c r="AK120" s="414"/>
      <c r="AL120" s="362"/>
    </row>
    <row r="121" spans="1:38" ht="15" customHeight="1">
      <c r="A121" s="418"/>
      <c r="B121" s="433"/>
      <c r="C121" s="434"/>
      <c r="D121" s="435" t="s">
        <v>320</v>
      </c>
      <c r="E121" s="387"/>
      <c r="F121" s="424"/>
      <c r="G121" s="424"/>
      <c r="H121" s="424"/>
      <c r="I121" s="424"/>
      <c r="J121" s="424"/>
      <c r="K121" s="424"/>
      <c r="L121" s="310">
        <f>SUMIF($AD$8:$AD$99,$D121,L$8:L$99)</f>
        <v>1</v>
      </c>
      <c r="M121" s="311">
        <f>SUMIF($AD$8:$AD$99,$D121,M$8:M$99)</f>
        <v>84</v>
      </c>
      <c r="N121" s="311">
        <f>SUMIF($AD$8:$AD$99,$D121,N$8:N$99)</f>
        <v>112</v>
      </c>
      <c r="O121" s="311">
        <f>SUMIF($AD$8:$AD$99,$D121,O$8:O$99)</f>
        <v>196</v>
      </c>
      <c r="P121" s="311">
        <f>SUMIF($AD$8:$AD$99,$D121,P$8:P$99)</f>
        <v>33</v>
      </c>
      <c r="Q121" s="311">
        <f>SUMIF($AD$8:$AD$99,$D121,Q$8:Q$99)</f>
        <v>229</v>
      </c>
      <c r="R121" s="310">
        <f>SUMIF($AD$8:$AD$99,$D121,R$8:R$99)</f>
        <v>1</v>
      </c>
      <c r="S121" s="311">
        <f>SUMIF($AD$8:$AD$99,$D121,S$8:S$99)</f>
        <v>141</v>
      </c>
      <c r="T121" s="311">
        <f>SUMIF($AD$8:$AD$99,$D121,T$8:T$99)</f>
        <v>58</v>
      </c>
      <c r="U121" s="311">
        <f>SUMIF($AD$8:$AD$99,$D121,U$8:U$99)</f>
        <v>199</v>
      </c>
      <c r="V121" s="311">
        <f>SUMIF($AD$8:$AD$99,$D121,V$8:V$99)</f>
        <v>33</v>
      </c>
      <c r="W121" s="311">
        <f>SUMIF($AD$8:$AD$99,$D121,W$8:W$99)</f>
        <v>232</v>
      </c>
      <c r="X121" s="310">
        <f>SUMIF($AD$8:$AD$99,$D121,X$8:X$99)</f>
        <v>0</v>
      </c>
      <c r="Y121" s="311">
        <f>SUMIF($AD$8:$AD$99,$D121,Y$8:Y$99)</f>
        <v>0</v>
      </c>
      <c r="Z121" s="311">
        <f>SUMIF($AD$8:$AD$99,$D121,Z$8:Z$99)</f>
        <v>0</v>
      </c>
      <c r="AA121" s="311">
        <f>SUMIF($AD$8:$AD$99,$D121,AA$8:AA$99)</f>
        <v>0</v>
      </c>
      <c r="AB121" s="311">
        <f>SUMIF($AD$8:$AD$99,$D121,AB$8:AB$99)</f>
        <v>0</v>
      </c>
      <c r="AC121" s="311">
        <f>SUMIF($AD$8:$AD$99,$D121,AC$8:AC$99)</f>
        <v>0</v>
      </c>
      <c r="AD121" s="387" t="s">
        <v>320</v>
      </c>
      <c r="AE121" s="427"/>
      <c r="AF121" s="428"/>
      <c r="AG121" s="313"/>
      <c r="AH121" s="313"/>
      <c r="AI121" s="313"/>
      <c r="AJ121" s="224"/>
      <c r="AK121" s="414"/>
      <c r="AL121" s="362"/>
    </row>
    <row r="122" spans="1:38" ht="15" customHeight="1">
      <c r="A122" s="418"/>
      <c r="B122" s="433"/>
      <c r="C122" s="434"/>
      <c r="D122" s="438" t="s">
        <v>312</v>
      </c>
      <c r="E122" s="439"/>
      <c r="F122" s="447"/>
      <c r="G122" s="448"/>
      <c r="H122" s="424"/>
      <c r="I122" s="424"/>
      <c r="J122" s="424"/>
      <c r="K122" s="425"/>
      <c r="L122" s="310">
        <f>SUMIF($AD$8:$AD$99,$D122,L$8:L$99)</f>
        <v>0</v>
      </c>
      <c r="M122" s="311">
        <f>SUMIF($AD$8:$AD$99,$D122,M$8:M$99)</f>
        <v>0</v>
      </c>
      <c r="N122" s="311">
        <f>SUMIF($AD$8:$AD$99,$D122,N$8:N$99)</f>
        <v>0</v>
      </c>
      <c r="O122" s="311">
        <f>SUMIF($AD$8:$AD$99,$D122,O$8:O$99)</f>
        <v>0</v>
      </c>
      <c r="P122" s="311">
        <f>SUMIF($AD$8:$AD$99,$D122,P$8:P$99)</f>
        <v>0</v>
      </c>
      <c r="Q122" s="311">
        <f>SUMIF($AD$8:$AD$99,$D122,Q$8:Q$99)</f>
        <v>0</v>
      </c>
      <c r="R122" s="310">
        <f>SUMIF($AD$8:$AD$99,$D122,R$8:R$99)</f>
        <v>0</v>
      </c>
      <c r="S122" s="311">
        <f>SUMIF($AD$8:$AD$99,$D122,S$8:S$99)</f>
        <v>0</v>
      </c>
      <c r="T122" s="311">
        <f>SUMIF($AD$8:$AD$99,$D122,T$8:T$99)</f>
        <v>0</v>
      </c>
      <c r="U122" s="311">
        <f>SUMIF($AD$8:$AD$99,$D122,U$8:U$99)</f>
        <v>0</v>
      </c>
      <c r="V122" s="311">
        <f>SUMIF($AD$8:$AD$99,$D122,V$8:V$99)</f>
        <v>0</v>
      </c>
      <c r="W122" s="311">
        <f>SUMIF($AD$8:$AD$99,$D122,W$8:W$99)</f>
        <v>0</v>
      </c>
      <c r="X122" s="310">
        <f>SUMIF($AD$8:$AD$99,$D122,X$8:X$99)</f>
        <v>0</v>
      </c>
      <c r="Y122" s="311">
        <f>SUMIF($AD$8:$AD$99,$D122,Y$8:Y$99)</f>
        <v>0</v>
      </c>
      <c r="Z122" s="311">
        <f>SUMIF($AD$8:$AD$99,$D122,Z$8:Z$99)</f>
        <v>0</v>
      </c>
      <c r="AA122" s="311">
        <f>SUMIF($AD$8:$AD$99,$D122,AA$8:AA$99)</f>
        <v>0</v>
      </c>
      <c r="AB122" s="311">
        <f>SUMIF($AD$8:$AD$99,$D122,AB$8:AB$99)</f>
        <v>0</v>
      </c>
      <c r="AC122" s="311">
        <f>SUMIF($AD$8:$AD$99,$D122,AC$8:AC$99)</f>
        <v>0</v>
      </c>
      <c r="AD122" s="439" t="s">
        <v>312</v>
      </c>
      <c r="AE122" s="427"/>
      <c r="AF122" s="428"/>
      <c r="AG122" s="313"/>
      <c r="AH122" s="313"/>
      <c r="AI122" s="313"/>
      <c r="AJ122" s="224"/>
      <c r="AK122" s="414"/>
      <c r="AL122" s="362"/>
    </row>
    <row r="123" spans="1:38" ht="15" customHeight="1">
      <c r="A123" s="418"/>
      <c r="B123" s="433"/>
      <c r="C123" s="434"/>
      <c r="D123" s="438" t="s">
        <v>313</v>
      </c>
      <c r="E123" s="387"/>
      <c r="F123" s="415"/>
      <c r="G123" s="449"/>
      <c r="H123" s="441"/>
      <c r="I123" s="441"/>
      <c r="J123" s="441"/>
      <c r="K123" s="416"/>
      <c r="L123" s="310">
        <f>SUMIF($AD$8:$AD$99,$D123,L$8:L$99)</f>
        <v>1</v>
      </c>
      <c r="M123" s="311">
        <f>SUMIF($AD$8:$AD$99,$D123,M$8:M$99)</f>
        <v>31</v>
      </c>
      <c r="N123" s="311">
        <f>SUMIF($AD$8:$AD$99,$D123,N$8:N$99)</f>
        <v>88</v>
      </c>
      <c r="O123" s="311">
        <f>SUMIF($AD$8:$AD$99,$D123,O$8:O$99)</f>
        <v>119</v>
      </c>
      <c r="P123" s="311">
        <f>SUMIF($AD$8:$AD$99,$D123,P$8:P$99)</f>
        <v>17</v>
      </c>
      <c r="Q123" s="311">
        <f>SUMIF($AD$8:$AD$99,$D123,Q$8:Q$99)</f>
        <v>136</v>
      </c>
      <c r="R123" s="310">
        <f>SUMIF($AD$8:$AD$99,$D123,R$8:R$99)</f>
        <v>0</v>
      </c>
      <c r="S123" s="311">
        <f>SUMIF($AD$8:$AD$99,$D123,S$8:S$99)</f>
        <v>0</v>
      </c>
      <c r="T123" s="311">
        <f>SUMIF($AD$8:$AD$99,$D123,T$8:T$99)</f>
        <v>0</v>
      </c>
      <c r="U123" s="311">
        <f>SUMIF($AD$8:$AD$99,$D123,U$8:U$99)</f>
        <v>0</v>
      </c>
      <c r="V123" s="311">
        <f>SUMIF($AD$8:$AD$99,$D123,V$8:V$99)</f>
        <v>0</v>
      </c>
      <c r="W123" s="311">
        <f>SUMIF($AD$8:$AD$99,$D123,W$8:W$99)</f>
        <v>0</v>
      </c>
      <c r="X123" s="310">
        <f>SUMIF($AD$8:$AD$99,$D123,X$8:X$99)</f>
        <v>1</v>
      </c>
      <c r="Y123" s="311">
        <f>SUMIF($AD$8:$AD$99,$D123,Y$8:Y$99)</f>
        <v>31</v>
      </c>
      <c r="Z123" s="311">
        <f>SUMIF($AD$8:$AD$99,$D123,Z$8:Z$99)</f>
        <v>88</v>
      </c>
      <c r="AA123" s="311">
        <f>SUMIF($AD$8:$AD$99,$D123,AA$8:AA$99)</f>
        <v>119</v>
      </c>
      <c r="AB123" s="311">
        <f>SUMIF($AD$8:$AD$99,$D123,AB$8:AB$99)</f>
        <v>17</v>
      </c>
      <c r="AC123" s="311">
        <f>SUMIF($AD$8:$AD$99,$D123,AC$8:AC$99)</f>
        <v>136</v>
      </c>
      <c r="AD123" s="439" t="s">
        <v>313</v>
      </c>
      <c r="AE123" s="362">
        <v>0</v>
      </c>
      <c r="AF123" s="362">
        <f t="shared" ref="AF123:AL123" si="105">SUM(AF56)</f>
        <v>0</v>
      </c>
      <c r="AG123" s="443">
        <f t="shared" si="105"/>
        <v>12489</v>
      </c>
      <c r="AH123" s="443">
        <f t="shared" si="105"/>
        <v>11937</v>
      </c>
      <c r="AI123" s="443">
        <f t="shared" si="105"/>
        <v>552</v>
      </c>
      <c r="AJ123" s="224">
        <f t="shared" si="105"/>
        <v>0</v>
      </c>
      <c r="AK123" s="444">
        <f t="shared" si="105"/>
        <v>12489</v>
      </c>
      <c r="AL123" s="362">
        <f t="shared" si="105"/>
        <v>0</v>
      </c>
    </row>
    <row r="124" spans="1:38" ht="15" customHeight="1">
      <c r="A124" s="418"/>
      <c r="B124" s="450"/>
      <c r="C124" s="451"/>
      <c r="D124" s="438" t="s">
        <v>304</v>
      </c>
      <c r="E124" s="387"/>
      <c r="F124" s="423"/>
      <c r="G124" s="424"/>
      <c r="H124" s="424"/>
      <c r="I124" s="424"/>
      <c r="J124" s="424"/>
      <c r="K124" s="425"/>
      <c r="L124" s="310">
        <f>SUMIF($AD$8:$AD$99,$D124,L$8:L$99)</f>
        <v>11.1</v>
      </c>
      <c r="M124" s="311">
        <f>SUMIF($AD$8:$AD$99,$D124,M$8:M$99)</f>
        <v>0</v>
      </c>
      <c r="N124" s="311">
        <f>SUMIF($AD$8:$AD$99,$D124,N$8:N$99)</f>
        <v>173</v>
      </c>
      <c r="O124" s="311">
        <f>SUMIF($AD$8:$AD$99,$D124,O$8:O$99)</f>
        <v>173</v>
      </c>
      <c r="P124" s="311">
        <f>SUMIF($AD$8:$AD$99,$D124,P$8:P$99)</f>
        <v>36</v>
      </c>
      <c r="Q124" s="311">
        <f>SUMIF($AD$8:$AD$99,$D124,Q$8:Q$99)</f>
        <v>209</v>
      </c>
      <c r="R124" s="310">
        <f>SUMIF($AD$8:$AD$99,$D124,R$8:R$99)</f>
        <v>2.4</v>
      </c>
      <c r="S124" s="311">
        <f>SUMIF($AD$8:$AD$99,$D124,S$8:S$99)</f>
        <v>0</v>
      </c>
      <c r="T124" s="311">
        <f>SUMIF($AD$8:$AD$99,$D124,T$8:T$99)</f>
        <v>36</v>
      </c>
      <c r="U124" s="311">
        <f>SUMIF($AD$8:$AD$99,$D124,U$8:U$99)</f>
        <v>36</v>
      </c>
      <c r="V124" s="311">
        <f>SUMIF($AD$8:$AD$99,$D124,V$8:V$99)</f>
        <v>7</v>
      </c>
      <c r="W124" s="311">
        <f>SUMIF($AD$8:$AD$99,$D124,W$8:W$99)</f>
        <v>43</v>
      </c>
      <c r="X124" s="310">
        <f>SUMIF($AD$8:$AD$99,$D124,X$8:X$99)</f>
        <v>8.6999999999999993</v>
      </c>
      <c r="Y124" s="311">
        <f>SUMIF($AD$8:$AD$99,$D124,Y$8:Y$99)</f>
        <v>0</v>
      </c>
      <c r="Z124" s="311">
        <f>SUMIF($AD$8:$AD$99,$D124,Z$8:Z$99)</f>
        <v>137</v>
      </c>
      <c r="AA124" s="311">
        <f>SUMIF($AD$8:$AD$99,$D124,AA$8:AA$99)</f>
        <v>137</v>
      </c>
      <c r="AB124" s="311">
        <f>SUMIF($AD$8:$AD$99,$D124,AB$8:AB$99)</f>
        <v>29</v>
      </c>
      <c r="AC124" s="311">
        <f>SUMIF($AD$8:$AD$99,$D124,AC$8:AC$99)</f>
        <v>166</v>
      </c>
      <c r="AD124" s="439" t="s">
        <v>304</v>
      </c>
      <c r="AE124" s="427"/>
      <c r="AF124" s="428"/>
      <c r="AG124" s="313"/>
      <c r="AH124" s="313"/>
      <c r="AI124" s="313"/>
      <c r="AJ124" s="224"/>
      <c r="AK124" s="414"/>
      <c r="AL124" s="362"/>
    </row>
    <row r="125" spans="1:38" ht="15" customHeight="1">
      <c r="A125" s="418"/>
      <c r="B125" s="450"/>
      <c r="C125" s="451"/>
      <c r="D125" s="435" t="s">
        <v>305</v>
      </c>
      <c r="E125" s="387"/>
      <c r="F125" s="423"/>
      <c r="G125" s="424"/>
      <c r="H125" s="424"/>
      <c r="I125" s="424"/>
      <c r="J125" s="424"/>
      <c r="K125" s="425"/>
      <c r="L125" s="310">
        <f>SUMIF($AD$8:$AD$99,$D125,L$8:L$99)</f>
        <v>4.5</v>
      </c>
      <c r="M125" s="311">
        <f>SUMIF($AD$8:$AD$99,$D125,M$8:M$99)</f>
        <v>30</v>
      </c>
      <c r="N125" s="311">
        <f>SUMIF($AD$8:$AD$99,$D125,N$8:N$99)</f>
        <v>128</v>
      </c>
      <c r="O125" s="311">
        <f>SUMIF($AD$8:$AD$99,$D125,O$8:O$99)</f>
        <v>158</v>
      </c>
      <c r="P125" s="311">
        <f>SUMIF($AD$8:$AD$99,$D125,P$8:P$99)</f>
        <v>17</v>
      </c>
      <c r="Q125" s="311">
        <f>SUMIF($AD$8:$AD$99,$D125,Q$8:Q$99)</f>
        <v>175</v>
      </c>
      <c r="R125" s="310">
        <f>SUMIF($AD$8:$AD$99,$D125,R$8:R$99)</f>
        <v>0</v>
      </c>
      <c r="S125" s="311">
        <f>SUMIF($AD$8:$AD$99,$D125,S$8:S$99)</f>
        <v>0</v>
      </c>
      <c r="T125" s="311">
        <f>SUMIF($AD$8:$AD$99,$D125,T$8:T$99)</f>
        <v>0</v>
      </c>
      <c r="U125" s="311">
        <f>SUMIF($AD$8:$AD$99,$D125,U$8:U$99)</f>
        <v>0</v>
      </c>
      <c r="V125" s="311">
        <f>SUMIF($AD$8:$AD$99,$D125,V$8:V$99)</f>
        <v>0</v>
      </c>
      <c r="W125" s="311">
        <f>SUMIF($AD$8:$AD$99,$D125,W$8:W$99)</f>
        <v>0</v>
      </c>
      <c r="X125" s="310">
        <f>SUMIF($AD$8:$AD$99,$D125,X$8:X$99)</f>
        <v>4.5</v>
      </c>
      <c r="Y125" s="311">
        <f>SUMIF($AD$8:$AD$99,$D125,Y$8:Y$99)</f>
        <v>30</v>
      </c>
      <c r="Z125" s="311">
        <f>SUMIF($AD$8:$AD$99,$D125,Z$8:Z$99)</f>
        <v>128</v>
      </c>
      <c r="AA125" s="311">
        <f>SUMIF($AD$8:$AD$99,$D125,AA$8:AA$99)</f>
        <v>158</v>
      </c>
      <c r="AB125" s="311">
        <f>SUMIF($AD$8:$AD$99,$D125,AB$8:AB$99)</f>
        <v>17</v>
      </c>
      <c r="AC125" s="311">
        <f>SUMIF($AD$8:$AD$99,$D125,AC$8:AC$99)</f>
        <v>175</v>
      </c>
      <c r="AD125" s="387" t="s">
        <v>305</v>
      </c>
      <c r="AE125" s="427"/>
      <c r="AF125" s="428"/>
      <c r="AG125" s="313"/>
      <c r="AH125" s="313"/>
      <c r="AI125" s="313"/>
      <c r="AJ125" s="224"/>
      <c r="AK125" s="414"/>
      <c r="AL125" s="362"/>
    </row>
    <row r="126" spans="1:38" ht="15" customHeight="1">
      <c r="A126" s="418"/>
      <c r="B126" s="450"/>
      <c r="C126" s="451"/>
      <c r="D126" s="435" t="s">
        <v>311</v>
      </c>
      <c r="E126" s="387"/>
      <c r="F126" s="423"/>
      <c r="G126" s="452"/>
      <c r="H126" s="424"/>
      <c r="I126" s="424"/>
      <c r="J126" s="424"/>
      <c r="K126" s="425"/>
      <c r="L126" s="310">
        <f>SUMIF($AD$8:$AD$99,$D126,L$8:L$99)</f>
        <v>0</v>
      </c>
      <c r="M126" s="311">
        <f>SUMIF($AD$8:$AD$99,$D126,M$8:M$99)</f>
        <v>0</v>
      </c>
      <c r="N126" s="311">
        <f>SUMIF($AD$8:$AD$99,$D126,N$8:N$99)</f>
        <v>0</v>
      </c>
      <c r="O126" s="311">
        <f>SUMIF($AD$8:$AD$99,$D126,O$8:O$99)</f>
        <v>0</v>
      </c>
      <c r="P126" s="311">
        <f>SUMIF($AD$8:$AD$99,$D126,P$8:P$99)</f>
        <v>0</v>
      </c>
      <c r="Q126" s="311">
        <f>SUMIF($AD$8:$AD$99,$D126,Q$8:Q$99)</f>
        <v>0</v>
      </c>
      <c r="R126" s="310">
        <f>SUMIF($AD$8:$AD$99,$D126,R$8:R$99)</f>
        <v>0</v>
      </c>
      <c r="S126" s="311">
        <f>SUMIF($AD$8:$AD$99,$D126,S$8:S$99)</f>
        <v>0</v>
      </c>
      <c r="T126" s="311">
        <f>SUMIF($AD$8:$AD$99,$D126,T$8:T$99)</f>
        <v>0</v>
      </c>
      <c r="U126" s="311">
        <f>SUMIF($AD$8:$AD$99,$D126,U$8:U$99)</f>
        <v>0</v>
      </c>
      <c r="V126" s="311">
        <f>SUMIF($AD$8:$AD$99,$D126,V$8:V$99)</f>
        <v>0</v>
      </c>
      <c r="W126" s="311">
        <f>SUMIF($AD$8:$AD$99,$D126,W$8:W$99)</f>
        <v>0</v>
      </c>
      <c r="X126" s="310">
        <f>SUMIF($AD$8:$AD$99,$D126,X$8:X$99)</f>
        <v>0</v>
      </c>
      <c r="Y126" s="311">
        <f>SUMIF($AD$8:$AD$99,$D126,Y$8:Y$99)</f>
        <v>0</v>
      </c>
      <c r="Z126" s="311">
        <f>SUMIF($AD$8:$AD$99,$D126,Z$8:Z$99)</f>
        <v>0</v>
      </c>
      <c r="AA126" s="311">
        <f>SUMIF($AD$8:$AD$99,$D126,AA$8:AA$99)</f>
        <v>0</v>
      </c>
      <c r="AB126" s="311">
        <f>SUMIF($AD$8:$AD$99,$D126,AB$8:AB$99)</f>
        <v>0</v>
      </c>
      <c r="AC126" s="311">
        <f>SUMIF($AD$8:$AD$99,$D126,AC$8:AC$99)</f>
        <v>0</v>
      </c>
      <c r="AD126" s="387" t="s">
        <v>311</v>
      </c>
      <c r="AE126" s="427"/>
      <c r="AF126" s="428"/>
      <c r="AG126" s="313"/>
      <c r="AH126" s="313"/>
      <c r="AI126" s="313"/>
      <c r="AJ126" s="224"/>
      <c r="AK126" s="414"/>
      <c r="AL126" s="362"/>
    </row>
    <row r="127" spans="1:38" ht="15" customHeight="1">
      <c r="A127" s="418"/>
      <c r="B127" s="450"/>
      <c r="C127" s="451"/>
      <c r="D127" s="438" t="s">
        <v>288</v>
      </c>
      <c r="E127" s="439"/>
      <c r="F127" s="447"/>
      <c r="G127" s="453"/>
      <c r="H127" s="424"/>
      <c r="I127" s="424"/>
      <c r="J127" s="424"/>
      <c r="K127" s="425"/>
      <c r="L127" s="310">
        <f>SUMIF($AD$8:$AD$99,$D127,L$8:L$99)</f>
        <v>0</v>
      </c>
      <c r="M127" s="311">
        <f>SUMIF($AD$8:$AD$99,$D127,M$8:M$99)</f>
        <v>0</v>
      </c>
      <c r="N127" s="311">
        <f>SUMIF($AD$8:$AD$99,$D127,N$8:N$99)</f>
        <v>0</v>
      </c>
      <c r="O127" s="311">
        <f>SUMIF($AD$8:$AD$99,$D127,O$8:O$99)</f>
        <v>0</v>
      </c>
      <c r="P127" s="311">
        <f>SUMIF($AD$8:$AD$99,$D127,P$8:P$99)</f>
        <v>0</v>
      </c>
      <c r="Q127" s="311">
        <f>SUMIF($AD$8:$AD$99,$D127,Q$8:Q$99)</f>
        <v>0</v>
      </c>
      <c r="R127" s="310">
        <f>SUMIF($AD$8:$AD$99,$D127,R$8:R$99)</f>
        <v>0</v>
      </c>
      <c r="S127" s="311">
        <f>SUMIF($AD$8:$AD$99,$D127,S$8:S$99)</f>
        <v>0</v>
      </c>
      <c r="T127" s="311">
        <f>SUMIF($AD$8:$AD$99,$D127,T$8:T$99)</f>
        <v>0</v>
      </c>
      <c r="U127" s="311">
        <f>SUMIF($AD$8:$AD$99,$D127,U$8:U$99)</f>
        <v>0</v>
      </c>
      <c r="V127" s="311">
        <f>SUMIF($AD$8:$AD$99,$D127,V$8:V$99)</f>
        <v>0</v>
      </c>
      <c r="W127" s="311">
        <f>SUMIF($AD$8:$AD$99,$D127,W$8:W$99)</f>
        <v>0</v>
      </c>
      <c r="X127" s="310">
        <f>SUMIF($AD$8:$AD$99,$D127,X$8:X$99)</f>
        <v>0</v>
      </c>
      <c r="Y127" s="311">
        <f>SUMIF($AD$8:$AD$99,$D127,Y$8:Y$99)</f>
        <v>0</v>
      </c>
      <c r="Z127" s="311">
        <f>SUMIF($AD$8:$AD$99,$D127,Z$8:Z$99)</f>
        <v>0</v>
      </c>
      <c r="AA127" s="311">
        <f>SUMIF($AD$8:$AD$99,$D127,AA$8:AA$99)</f>
        <v>0</v>
      </c>
      <c r="AB127" s="311">
        <f>SUMIF($AD$8:$AD$99,$D127,AB$8:AB$99)</f>
        <v>0</v>
      </c>
      <c r="AC127" s="311">
        <f>SUMIF($AD$8:$AD$99,$D127,AC$8:AC$99)</f>
        <v>0</v>
      </c>
      <c r="AD127" s="439" t="s">
        <v>288</v>
      </c>
      <c r="AE127" s="427"/>
      <c r="AF127" s="428"/>
      <c r="AG127" s="362">
        <f>AG74</f>
        <v>0</v>
      </c>
      <c r="AH127" s="362">
        <f>AH74</f>
        <v>0</v>
      </c>
      <c r="AI127" s="362">
        <f>AI74</f>
        <v>0</v>
      </c>
      <c r="AJ127" s="224">
        <f>AJ74</f>
        <v>0</v>
      </c>
      <c r="AK127" s="454">
        <f>AK74</f>
        <v>0</v>
      </c>
      <c r="AL127" s="362"/>
    </row>
    <row r="128" spans="1:38" ht="15" customHeight="1">
      <c r="A128" s="418"/>
      <c r="B128" s="450"/>
      <c r="C128" s="451"/>
      <c r="D128" s="455" t="s">
        <v>321</v>
      </c>
      <c r="E128" s="439"/>
      <c r="F128" s="447"/>
      <c r="G128" s="448"/>
      <c r="H128" s="424"/>
      <c r="I128" s="424"/>
      <c r="J128" s="424"/>
      <c r="K128" s="425"/>
      <c r="L128" s="310">
        <f>SUMIF($AD$8:$AD$99,$D128,L$8:L$99)</f>
        <v>0</v>
      </c>
      <c r="M128" s="311">
        <f>SUMIF($AD$8:$AD$99,$D128,M$8:M$99)</f>
        <v>0</v>
      </c>
      <c r="N128" s="311">
        <f>SUMIF($AD$8:$AD$99,$D128,N$8:N$99)</f>
        <v>0</v>
      </c>
      <c r="O128" s="311">
        <f>SUMIF($AD$8:$AD$99,$D128,O$8:O$99)</f>
        <v>0</v>
      </c>
      <c r="P128" s="311">
        <f>SUMIF($AD$8:$AD$99,$D128,P$8:P$99)</f>
        <v>0</v>
      </c>
      <c r="Q128" s="311">
        <f>SUMIF($AD$8:$AD$99,$D128,Q$8:Q$99)</f>
        <v>0</v>
      </c>
      <c r="R128" s="310">
        <f>SUMIF($AD$8:$AD$99,$D128,R$8:R$99)</f>
        <v>0</v>
      </c>
      <c r="S128" s="311">
        <f>SUMIF($AD$8:$AD$99,$D128,S$8:S$99)</f>
        <v>0</v>
      </c>
      <c r="T128" s="311">
        <f>SUMIF($AD$8:$AD$99,$D128,T$8:T$99)</f>
        <v>0</v>
      </c>
      <c r="U128" s="311">
        <f>SUMIF($AD$8:$AD$99,$D128,U$8:U$99)</f>
        <v>0</v>
      </c>
      <c r="V128" s="311">
        <f>SUMIF($AD$8:$AD$99,$D128,V$8:V$99)</f>
        <v>0</v>
      </c>
      <c r="W128" s="311">
        <f>SUMIF($AD$8:$AD$99,$D128,W$8:W$99)</f>
        <v>0</v>
      </c>
      <c r="X128" s="310">
        <f>SUMIF($AD$8:$AD$99,$D128,X$8:X$99)</f>
        <v>0</v>
      </c>
      <c r="Y128" s="311">
        <f>SUMIF($AD$8:$AD$99,$D128,Y$8:Y$99)</f>
        <v>0</v>
      </c>
      <c r="Z128" s="311">
        <f>SUMIF($AD$8:$AD$99,$D128,Z$8:Z$99)</f>
        <v>0</v>
      </c>
      <c r="AA128" s="311">
        <f>SUMIF($AD$8:$AD$99,$D128,AA$8:AA$99)</f>
        <v>0</v>
      </c>
      <c r="AB128" s="311">
        <f>SUMIF($AD$8:$AD$99,$D128,AB$8:AB$99)</f>
        <v>0</v>
      </c>
      <c r="AC128" s="311">
        <f>SUMIF($AD$8:$AD$99,$D128,AC$8:AC$99)</f>
        <v>0</v>
      </c>
      <c r="AD128" s="439" t="s">
        <v>321</v>
      </c>
      <c r="AE128" s="427"/>
      <c r="AF128" s="428"/>
      <c r="AG128" s="362"/>
      <c r="AH128" s="362"/>
      <c r="AI128" s="362"/>
      <c r="AJ128" s="224"/>
      <c r="AK128" s="454"/>
      <c r="AL128" s="362"/>
    </row>
    <row r="129" spans="1:38" ht="15" customHeight="1">
      <c r="A129" s="418"/>
      <c r="B129" s="450"/>
      <c r="C129" s="451"/>
      <c r="D129" s="438" t="s">
        <v>322</v>
      </c>
      <c r="E129" s="439"/>
      <c r="F129" s="447"/>
      <c r="G129" s="448"/>
      <c r="H129" s="424"/>
      <c r="I129" s="424"/>
      <c r="J129" s="424"/>
      <c r="K129" s="425"/>
      <c r="L129" s="310">
        <f>SUMIF($AD$8:$AD$99,$D129,L$8:L$99)</f>
        <v>0</v>
      </c>
      <c r="M129" s="311">
        <f>SUMIF($AD$8:$AD$99,$D129,M$8:M$99)</f>
        <v>0</v>
      </c>
      <c r="N129" s="311">
        <f>SUMIF($AD$8:$AD$99,$D129,N$8:N$99)</f>
        <v>0</v>
      </c>
      <c r="O129" s="311">
        <f>SUMIF($AD$8:$AD$99,$D129,O$8:O$99)</f>
        <v>0</v>
      </c>
      <c r="P129" s="311">
        <f>SUMIF($AD$8:$AD$99,$D129,P$8:P$99)</f>
        <v>0</v>
      </c>
      <c r="Q129" s="311">
        <f>SUMIF($AD$8:$AD$99,$D129,Q$8:Q$99)</f>
        <v>0</v>
      </c>
      <c r="R129" s="310">
        <f>SUMIF($AD$8:$AD$99,$D129,R$8:R$99)</f>
        <v>0</v>
      </c>
      <c r="S129" s="311">
        <f>SUMIF($AD$8:$AD$99,$D129,S$8:S$99)</f>
        <v>0</v>
      </c>
      <c r="T129" s="311">
        <f>SUMIF($AD$8:$AD$99,$D129,T$8:T$99)</f>
        <v>0</v>
      </c>
      <c r="U129" s="311">
        <f>SUMIF($AD$8:$AD$99,$D129,U$8:U$99)</f>
        <v>0</v>
      </c>
      <c r="V129" s="311">
        <f>SUMIF($AD$8:$AD$99,$D129,V$8:V$99)</f>
        <v>0</v>
      </c>
      <c r="W129" s="311">
        <f>SUMIF($AD$8:$AD$99,$D129,W$8:W$99)</f>
        <v>0</v>
      </c>
      <c r="X129" s="310">
        <f>SUMIF($AD$8:$AD$99,$D129,X$8:X$99)</f>
        <v>0</v>
      </c>
      <c r="Y129" s="311">
        <f>SUMIF($AD$8:$AD$99,$D129,Y$8:Y$99)</f>
        <v>0</v>
      </c>
      <c r="Z129" s="311">
        <f>SUMIF($AD$8:$AD$99,$D129,Z$8:Z$99)</f>
        <v>0</v>
      </c>
      <c r="AA129" s="311">
        <f>SUMIF($AD$8:$AD$99,$D129,AA$8:AA$99)</f>
        <v>0</v>
      </c>
      <c r="AB129" s="311">
        <f>SUMIF($AD$8:$AD$99,$D129,AB$8:AB$99)</f>
        <v>0</v>
      </c>
      <c r="AC129" s="311">
        <f>SUMIF($AD$8:$AD$99,$D129,AC$8:AC$99)</f>
        <v>0</v>
      </c>
      <c r="AD129" s="439" t="s">
        <v>322</v>
      </c>
      <c r="AE129" s="427"/>
      <c r="AF129" s="428"/>
      <c r="AG129" s="362"/>
      <c r="AH129" s="362"/>
      <c r="AI129" s="362"/>
      <c r="AJ129" s="224"/>
      <c r="AK129" s="454"/>
      <c r="AL129" s="362"/>
    </row>
    <row r="130" spans="1:38" ht="15" customHeight="1">
      <c r="A130" s="418"/>
      <c r="B130" s="450"/>
      <c r="C130" s="451"/>
      <c r="D130" s="438" t="s">
        <v>324</v>
      </c>
      <c r="E130" s="439"/>
      <c r="F130" s="447"/>
      <c r="G130" s="448"/>
      <c r="H130" s="424"/>
      <c r="I130" s="424"/>
      <c r="J130" s="424"/>
      <c r="K130" s="425"/>
      <c r="L130" s="310">
        <f>SUMIF($AD$8:$AD$99,$D130,L$8:L$99)</f>
        <v>0</v>
      </c>
      <c r="M130" s="311">
        <f>SUMIF($AD$8:$AD$99,$D130,M$8:M$99)</f>
        <v>0</v>
      </c>
      <c r="N130" s="311">
        <f>SUMIF($AD$8:$AD$99,$D130,N$8:N$99)</f>
        <v>0</v>
      </c>
      <c r="O130" s="311">
        <f>SUMIF($AD$8:$AD$99,$D130,O$8:O$99)</f>
        <v>0</v>
      </c>
      <c r="P130" s="311">
        <f>SUMIF($AD$8:$AD$99,$D130,P$8:P$99)</f>
        <v>0</v>
      </c>
      <c r="Q130" s="311">
        <f>SUMIF($AD$8:$AD$99,$D130,Q$8:Q$99)</f>
        <v>0</v>
      </c>
      <c r="R130" s="310">
        <f>SUMIF($AD$8:$AD$99,$D130,R$8:R$99)</f>
        <v>0</v>
      </c>
      <c r="S130" s="311">
        <f>SUMIF($AD$8:$AD$99,$D130,S$8:S$99)</f>
        <v>0</v>
      </c>
      <c r="T130" s="311">
        <f>SUMIF($AD$8:$AD$99,$D130,T$8:T$99)</f>
        <v>0</v>
      </c>
      <c r="U130" s="311">
        <f>SUMIF($AD$8:$AD$99,$D130,U$8:U$99)</f>
        <v>0</v>
      </c>
      <c r="V130" s="311">
        <f>SUMIF($AD$8:$AD$99,$D130,V$8:V$99)</f>
        <v>0</v>
      </c>
      <c r="W130" s="311">
        <f>SUMIF($AD$8:$AD$99,$D130,W$8:W$99)</f>
        <v>0</v>
      </c>
      <c r="X130" s="310">
        <f>SUMIF($AD$8:$AD$99,$D130,X$8:X$99)</f>
        <v>0</v>
      </c>
      <c r="Y130" s="311">
        <f>SUMIF($AD$8:$AD$99,$D130,Y$8:Y$99)</f>
        <v>0</v>
      </c>
      <c r="Z130" s="311">
        <f>SUMIF($AD$8:$AD$99,$D130,Z$8:Z$99)</f>
        <v>0</v>
      </c>
      <c r="AA130" s="311">
        <f>SUMIF($AD$8:$AD$99,$D130,AA$8:AA$99)</f>
        <v>0</v>
      </c>
      <c r="AB130" s="311">
        <f>SUMIF($AD$8:$AD$99,$D130,AB$8:AB$99)</f>
        <v>0</v>
      </c>
      <c r="AC130" s="311">
        <f>SUMIF($AD$8:$AD$99,$D130,AC$8:AC$99)</f>
        <v>0</v>
      </c>
      <c r="AD130" s="439" t="s">
        <v>324</v>
      </c>
      <c r="AE130" s="427"/>
      <c r="AF130" s="428"/>
      <c r="AG130" s="362"/>
      <c r="AH130" s="362"/>
      <c r="AI130" s="362"/>
      <c r="AJ130" s="224"/>
      <c r="AK130" s="454"/>
      <c r="AL130" s="362"/>
    </row>
    <row r="131" spans="1:38" ht="15" customHeight="1">
      <c r="A131" s="418"/>
      <c r="B131" s="450"/>
      <c r="C131" s="451"/>
      <c r="D131" s="435" t="s">
        <v>291</v>
      </c>
      <c r="E131" s="387"/>
      <c r="F131" s="423"/>
      <c r="G131" s="456"/>
      <c r="H131" s="424"/>
      <c r="I131" s="424"/>
      <c r="J131" s="424"/>
      <c r="K131" s="425"/>
      <c r="L131" s="310">
        <f>SUMIF($AD$8:$AD$99,$D131,L$8:L$99)</f>
        <v>0</v>
      </c>
      <c r="M131" s="311">
        <f>SUMIF($AD$8:$AD$99,$D131,M$8:M$99)</f>
        <v>0</v>
      </c>
      <c r="N131" s="311">
        <f>SUMIF($AD$8:$AD$99,$D131,N$8:N$99)</f>
        <v>0</v>
      </c>
      <c r="O131" s="311">
        <f>SUMIF($AD$8:$AD$99,$D131,O$8:O$99)</f>
        <v>0</v>
      </c>
      <c r="P131" s="311">
        <f>SUMIF($AD$8:$AD$99,$D131,P$8:P$99)</f>
        <v>0</v>
      </c>
      <c r="Q131" s="311">
        <f>SUMIF($AD$8:$AD$99,$D131,Q$8:Q$99)</f>
        <v>0</v>
      </c>
      <c r="R131" s="310">
        <f>SUMIF($AD$8:$AD$99,$D131,R$8:R$99)</f>
        <v>0</v>
      </c>
      <c r="S131" s="311">
        <f>SUMIF($AD$8:$AD$99,$D131,S$8:S$99)</f>
        <v>0</v>
      </c>
      <c r="T131" s="311">
        <f>SUMIF($AD$8:$AD$99,$D131,T$8:T$99)</f>
        <v>0</v>
      </c>
      <c r="U131" s="311">
        <f>SUMIF($AD$8:$AD$99,$D131,U$8:U$99)</f>
        <v>0</v>
      </c>
      <c r="V131" s="311">
        <f>SUMIF($AD$8:$AD$99,$D131,V$8:V$99)</f>
        <v>0</v>
      </c>
      <c r="W131" s="311">
        <f>SUMIF($AD$8:$AD$99,$D131,W$8:W$99)</f>
        <v>0</v>
      </c>
      <c r="X131" s="310">
        <f>SUMIF($AD$8:$AD$99,$D131,X$8:X$99)</f>
        <v>0</v>
      </c>
      <c r="Y131" s="311">
        <f>SUMIF($AD$8:$AD$99,$D131,Y$8:Y$99)</f>
        <v>0</v>
      </c>
      <c r="Z131" s="311">
        <f>SUMIF($AD$8:$AD$99,$D131,Z$8:Z$99)</f>
        <v>0</v>
      </c>
      <c r="AA131" s="311">
        <f>SUMIF($AD$8:$AD$99,$D131,AA$8:AA$99)</f>
        <v>0</v>
      </c>
      <c r="AB131" s="311">
        <f>SUMIF($AD$8:$AD$99,$D131,AB$8:AB$99)</f>
        <v>0</v>
      </c>
      <c r="AC131" s="311">
        <f>SUMIF($AD$8:$AD$99,$D131,AC$8:AC$99)</f>
        <v>0</v>
      </c>
      <c r="AD131" s="387" t="s">
        <v>291</v>
      </c>
      <c r="AE131" s="427"/>
      <c r="AF131" s="428"/>
      <c r="AG131" s="362"/>
      <c r="AH131" s="362"/>
      <c r="AI131" s="362"/>
      <c r="AJ131" s="224"/>
      <c r="AK131" s="454"/>
      <c r="AL131" s="362"/>
    </row>
    <row r="132" spans="1:38" ht="15" customHeight="1">
      <c r="A132" s="418"/>
      <c r="B132" s="450"/>
      <c r="C132" s="451"/>
      <c r="D132" s="457" t="s">
        <v>323</v>
      </c>
      <c r="E132" s="387"/>
      <c r="F132" s="423"/>
      <c r="G132" s="456"/>
      <c r="H132" s="424"/>
      <c r="I132" s="424"/>
      <c r="J132" s="424"/>
      <c r="K132" s="425"/>
      <c r="L132" s="310">
        <f>SUMIF($AD$8:$AD$99,$D132,L$8:L$99)</f>
        <v>9.7000000000000011</v>
      </c>
      <c r="M132" s="311">
        <f>SUMIF($AD$8:$AD$99,$D132,M$8:M$99)</f>
        <v>0</v>
      </c>
      <c r="N132" s="311">
        <f>SUMIF($AD$8:$AD$99,$D132,N$8:N$99)</f>
        <v>800</v>
      </c>
      <c r="O132" s="311">
        <f>SUMIF($AD$8:$AD$99,$D132,O$8:O$99)</f>
        <v>800</v>
      </c>
      <c r="P132" s="311">
        <f>SUMIF($AD$8:$AD$99,$D132,P$8:P$99)</f>
        <v>105</v>
      </c>
      <c r="Q132" s="311">
        <f>SUMIF($AD$8:$AD$99,$D132,Q$8:Q$99)</f>
        <v>905</v>
      </c>
      <c r="R132" s="310">
        <f>SUMIF($AD$8:$AD$99,$D132,R$8:R$99)</f>
        <v>3</v>
      </c>
      <c r="S132" s="311">
        <f>SUMIF($AD$8:$AD$99,$D132,S$8:S$99)</f>
        <v>0</v>
      </c>
      <c r="T132" s="311">
        <f>SUMIF($AD$8:$AD$99,$D132,T$8:T$99)</f>
        <v>265</v>
      </c>
      <c r="U132" s="311">
        <f>SUMIF($AD$8:$AD$99,$D132,U$8:U$99)</f>
        <v>265</v>
      </c>
      <c r="V132" s="311">
        <f>SUMIF($AD$8:$AD$99,$D132,V$8:V$99)</f>
        <v>37</v>
      </c>
      <c r="W132" s="311">
        <f>SUMIF($AD$8:$AD$99,$D132,W$8:W$99)</f>
        <v>302</v>
      </c>
      <c r="X132" s="310">
        <f>SUMIF($AD$8:$AD$99,$D132,X$8:X$99)</f>
        <v>6.7</v>
      </c>
      <c r="Y132" s="311">
        <f>SUMIF($AD$8:$AD$99,$D132,Y$8:Y$99)</f>
        <v>0</v>
      </c>
      <c r="Z132" s="311">
        <f>SUMIF($AD$8:$AD$99,$D132,Z$8:Z$99)</f>
        <v>535</v>
      </c>
      <c r="AA132" s="311">
        <f>SUMIF($AD$8:$AD$99,$D132,AA$8:AA$99)</f>
        <v>535</v>
      </c>
      <c r="AB132" s="311">
        <f>SUMIF($AD$8:$AD$99,$D132,AB$8:AB$99)</f>
        <v>68</v>
      </c>
      <c r="AC132" s="311">
        <f>SUMIF($AD$8:$AD$99,$D132,AC$8:AC$99)</f>
        <v>603</v>
      </c>
      <c r="AD132" s="458" t="s">
        <v>323</v>
      </c>
      <c r="AE132" s="427"/>
      <c r="AF132" s="428"/>
      <c r="AG132" s="362"/>
      <c r="AH132" s="362"/>
      <c r="AI132" s="362"/>
      <c r="AJ132" s="224"/>
      <c r="AK132" s="454"/>
      <c r="AL132" s="362"/>
    </row>
    <row r="133" spans="1:38" ht="15" customHeight="1">
      <c r="A133" s="418"/>
      <c r="B133" s="450"/>
      <c r="C133" s="451"/>
      <c r="D133" s="457" t="s">
        <v>295</v>
      </c>
      <c r="E133" s="387"/>
      <c r="F133" s="423"/>
      <c r="G133" s="456"/>
      <c r="H133" s="424"/>
      <c r="I133" s="424"/>
      <c r="J133" s="424"/>
      <c r="K133" s="425"/>
      <c r="L133" s="310">
        <f>SUMIF($AD$8:$AD$99,$D133,L$8:L$99)</f>
        <v>0</v>
      </c>
      <c r="M133" s="311">
        <f>SUMIF($AD$8:$AD$99,$D133,M$8:M$99)</f>
        <v>0</v>
      </c>
      <c r="N133" s="311">
        <f>SUMIF($AD$8:$AD$99,$D133,N$8:N$99)</f>
        <v>0</v>
      </c>
      <c r="O133" s="311">
        <f>SUMIF($AD$8:$AD$99,$D133,O$8:O$99)</f>
        <v>0</v>
      </c>
      <c r="P133" s="311">
        <f>SUMIF($AD$8:$AD$99,$D133,P$8:P$99)</f>
        <v>0</v>
      </c>
      <c r="Q133" s="311">
        <f>SUMIF($AD$8:$AD$99,$D133,Q$8:Q$99)</f>
        <v>0</v>
      </c>
      <c r="R133" s="310">
        <f>SUMIF($AD$8:$AD$99,$D133,R$8:R$99)</f>
        <v>0</v>
      </c>
      <c r="S133" s="311">
        <f>SUMIF($AD$8:$AD$99,$D133,S$8:S$99)</f>
        <v>0</v>
      </c>
      <c r="T133" s="311">
        <f>SUMIF($AD$8:$AD$99,$D133,T$8:T$99)</f>
        <v>0</v>
      </c>
      <c r="U133" s="311">
        <f>SUMIF($AD$8:$AD$99,$D133,U$8:U$99)</f>
        <v>0</v>
      </c>
      <c r="V133" s="311">
        <f>SUMIF($AD$8:$AD$99,$D133,V$8:V$99)</f>
        <v>0</v>
      </c>
      <c r="W133" s="311">
        <f>SUMIF($AD$8:$AD$99,$D133,W$8:W$99)</f>
        <v>0</v>
      </c>
      <c r="X133" s="310">
        <f>SUMIF($AD$8:$AD$99,$D133,X$8:X$99)</f>
        <v>0</v>
      </c>
      <c r="Y133" s="311">
        <f>SUMIF($AD$8:$AD$99,$D133,Y$8:Y$99)</f>
        <v>0</v>
      </c>
      <c r="Z133" s="311">
        <f>SUMIF($AD$8:$AD$99,$D133,Z$8:Z$99)</f>
        <v>0</v>
      </c>
      <c r="AA133" s="311">
        <f>SUMIF($AD$8:$AD$99,$D133,AA$8:AA$99)</f>
        <v>0</v>
      </c>
      <c r="AB133" s="311">
        <f>SUMIF($AD$8:$AD$99,$D133,AB$8:AB$99)</f>
        <v>0</v>
      </c>
      <c r="AC133" s="311">
        <f>SUMIF($AD$8:$AD$99,$D133,AC$8:AC$99)</f>
        <v>0</v>
      </c>
      <c r="AD133" s="458" t="s">
        <v>295</v>
      </c>
      <c r="AE133" s="427"/>
      <c r="AF133" s="428"/>
      <c r="AG133" s="362"/>
      <c r="AH133" s="362"/>
      <c r="AI133" s="362"/>
      <c r="AJ133" s="224"/>
      <c r="AK133" s="454"/>
      <c r="AL133" s="362"/>
    </row>
    <row r="134" spans="1:38" ht="15" customHeight="1">
      <c r="A134" s="418"/>
      <c r="B134" s="450"/>
      <c r="C134" s="451"/>
      <c r="D134" s="457" t="s">
        <v>292</v>
      </c>
      <c r="E134" s="387"/>
      <c r="F134" s="423"/>
      <c r="G134" s="456"/>
      <c r="H134" s="424"/>
      <c r="I134" s="424"/>
      <c r="J134" s="424"/>
      <c r="K134" s="425"/>
      <c r="L134" s="310">
        <f>SUMIF($AD$8:$AD$99,$D134,L$8:L$99)</f>
        <v>7.3</v>
      </c>
      <c r="M134" s="311">
        <f>SUMIF($AD$8:$AD$99,$D134,M$8:M$99)</f>
        <v>0</v>
      </c>
      <c r="N134" s="311">
        <f>SUMIF($AD$8:$AD$99,$D134,N$8:N$99)</f>
        <v>277</v>
      </c>
      <c r="O134" s="311">
        <f>SUMIF($AD$8:$AD$99,$D134,O$8:O$99)</f>
        <v>277</v>
      </c>
      <c r="P134" s="311">
        <f>SUMIF($AD$8:$AD$99,$D134,P$8:P$99)</f>
        <v>37</v>
      </c>
      <c r="Q134" s="311">
        <f>SUMIF($AD$8:$AD$99,$D134,Q$8:Q$99)</f>
        <v>314</v>
      </c>
      <c r="R134" s="310">
        <f>SUMIF($AD$8:$AD$99,$D134,R$8:R$99)</f>
        <v>0</v>
      </c>
      <c r="S134" s="311">
        <f>SUMIF($AD$8:$AD$99,$D134,S$8:S$99)</f>
        <v>0</v>
      </c>
      <c r="T134" s="311">
        <f>SUMIF($AD$8:$AD$99,$D134,T$8:T$99)</f>
        <v>0</v>
      </c>
      <c r="U134" s="311">
        <f>SUMIF($AD$8:$AD$99,$D134,U$8:U$99)</f>
        <v>0</v>
      </c>
      <c r="V134" s="311">
        <f>SUMIF($AD$8:$AD$99,$D134,V$8:V$99)</f>
        <v>0</v>
      </c>
      <c r="W134" s="311">
        <f>SUMIF($AD$8:$AD$99,$D134,W$8:W$99)</f>
        <v>0</v>
      </c>
      <c r="X134" s="310">
        <f>SUMIF($AD$8:$AD$99,$D134,X$8:X$99)</f>
        <v>7.3</v>
      </c>
      <c r="Y134" s="311">
        <f>SUMIF($AD$8:$AD$99,$D134,Y$8:Y$99)</f>
        <v>0</v>
      </c>
      <c r="Z134" s="311">
        <f>SUMIF($AD$8:$AD$99,$D134,Z$8:Z$99)</f>
        <v>277</v>
      </c>
      <c r="AA134" s="311">
        <f>SUMIF($AD$8:$AD$99,$D134,AA$8:AA$99)</f>
        <v>277</v>
      </c>
      <c r="AB134" s="311">
        <f>SUMIF($AD$8:$AD$99,$D134,AB$8:AB$99)</f>
        <v>37</v>
      </c>
      <c r="AC134" s="311">
        <f>SUMIF($AD$8:$AD$99,$D134,AC$8:AC$99)</f>
        <v>314</v>
      </c>
      <c r="AD134" s="458" t="s">
        <v>292</v>
      </c>
      <c r="AE134" s="427"/>
      <c r="AF134" s="428"/>
      <c r="AG134" s="362"/>
      <c r="AH134" s="362"/>
      <c r="AI134" s="362"/>
      <c r="AJ134" s="224"/>
      <c r="AK134" s="454"/>
      <c r="AL134" s="362"/>
    </row>
    <row r="135" spans="1:38" ht="15" customHeight="1">
      <c r="A135" s="418"/>
      <c r="B135" s="459" t="s">
        <v>325</v>
      </c>
      <c r="C135" s="460" t="s">
        <v>326</v>
      </c>
      <c r="D135" s="435" t="s">
        <v>28</v>
      </c>
      <c r="E135" s="387"/>
      <c r="F135" s="415"/>
      <c r="G135" s="441"/>
      <c r="H135" s="441"/>
      <c r="I135" s="441"/>
      <c r="J135" s="441"/>
      <c r="K135" s="416"/>
      <c r="L135" s="310">
        <f>SUMIF($AD$8:$AD$99,$D135,L$8:L$99)</f>
        <v>66.8</v>
      </c>
      <c r="M135" s="311">
        <f>SUMIF($AD$8:$AD$99,$D135,M$8:M$99)</f>
        <v>298</v>
      </c>
      <c r="N135" s="311">
        <f>SUMIF($AD$8:$AD$99,$D135,N$8:N$99)</f>
        <v>846</v>
      </c>
      <c r="O135" s="311">
        <f>SUMIF($AD$8:$AD$99,$D135,O$8:O$99)</f>
        <v>1144</v>
      </c>
      <c r="P135" s="311">
        <f>SUMIF($AD$8:$AD$99,$D135,P$8:P$99)</f>
        <v>406</v>
      </c>
      <c r="Q135" s="311">
        <f>SUMIF($AD$8:$AD$99,$D135,Q$8:Q$99)</f>
        <v>1550</v>
      </c>
      <c r="R135" s="310">
        <f>SUMIF($AD$8:$AD$99,$D135,R$8:R$99)</f>
        <v>32.199999999999996</v>
      </c>
      <c r="S135" s="311">
        <f>SUMIF($AD$8:$AD$99,$D135,S$8:S$99)</f>
        <v>84</v>
      </c>
      <c r="T135" s="311">
        <f>SUMIF($AD$8:$AD$99,$D135,T$8:T$99)</f>
        <v>54</v>
      </c>
      <c r="U135" s="311">
        <f>SUMIF($AD$8:$AD$99,$D135,U$8:U$99)</f>
        <v>138</v>
      </c>
      <c r="V135" s="311">
        <f>SUMIF($AD$8:$AD$99,$D135,V$8:V$99)</f>
        <v>263</v>
      </c>
      <c r="W135" s="311">
        <f>SUMIF($AD$8:$AD$99,$D135,W$8:W$99)</f>
        <v>401</v>
      </c>
      <c r="X135" s="310">
        <f>SUMIF($AD$8:$AD$99,$D135,X$8:X$99)</f>
        <v>34.6</v>
      </c>
      <c r="Y135" s="311">
        <f>SUMIF($AD$8:$AD$99,$D135,Y$8:Y$99)</f>
        <v>219</v>
      </c>
      <c r="Z135" s="311">
        <f>SUMIF($AD$8:$AD$99,$D135,Z$8:Z$99)</f>
        <v>786</v>
      </c>
      <c r="AA135" s="311">
        <f>SUMIF($AD$8:$AD$99,$D135,AA$8:AA$99)</f>
        <v>1005</v>
      </c>
      <c r="AB135" s="311">
        <f>SUMIF($AD$8:$AD$99,$D135,AB$8:AB$99)</f>
        <v>143</v>
      </c>
      <c r="AC135" s="311">
        <f>SUMIF($AD$8:$AD$99,$D135,AC$8:AC$99)</f>
        <v>1148</v>
      </c>
      <c r="AD135" s="387" t="s">
        <v>28</v>
      </c>
      <c r="AE135" s="427"/>
      <c r="AF135" s="428"/>
      <c r="AG135" s="313" t="e">
        <f>SUM(AG108-#REF!)</f>
        <v>#REF!</v>
      </c>
      <c r="AH135" s="313" t="e">
        <f>SUM(AH108-#REF!)</f>
        <v>#REF!</v>
      </c>
      <c r="AI135" s="313" t="e">
        <f>SUM(AI108-#REF!)</f>
        <v>#REF!</v>
      </c>
      <c r="AJ135" s="224"/>
      <c r="AK135" s="414" t="e">
        <f>SUM(AK108-#REF!)</f>
        <v>#REF!</v>
      </c>
      <c r="AL135" s="362" t="e">
        <f>SUM(AL108-#REF!)</f>
        <v>#REF!</v>
      </c>
    </row>
    <row r="136" spans="1:38" ht="15" customHeight="1" thickBot="1">
      <c r="A136" s="461"/>
      <c r="B136" s="373"/>
      <c r="C136" s="342"/>
      <c r="D136" s="342"/>
      <c r="E136" s="462"/>
      <c r="F136" s="463"/>
      <c r="G136" s="464"/>
      <c r="H136" s="464"/>
      <c r="I136" s="464"/>
      <c r="J136" s="464"/>
      <c r="K136" s="465"/>
      <c r="L136" s="466">
        <f>SUM(L113:L135)</f>
        <v>148.30000000000001</v>
      </c>
      <c r="M136" s="467">
        <f>SUM(M113:M135)</f>
        <v>1268</v>
      </c>
      <c r="N136" s="467">
        <f>SUM(N113:N135)</f>
        <v>4550</v>
      </c>
      <c r="O136" s="467">
        <f>SUM(O113:O135)</f>
        <v>5818</v>
      </c>
      <c r="P136" s="467">
        <f t="shared" ref="P136:W136" si="106">SUM(P113:P135)</f>
        <v>1079</v>
      </c>
      <c r="Q136" s="467">
        <f t="shared" si="106"/>
        <v>6897</v>
      </c>
      <c r="R136" s="466">
        <f t="shared" si="106"/>
        <v>51.399999999999991</v>
      </c>
      <c r="S136" s="467">
        <f t="shared" si="106"/>
        <v>1040</v>
      </c>
      <c r="T136" s="467">
        <f t="shared" si="106"/>
        <v>822</v>
      </c>
      <c r="U136" s="467">
        <f t="shared" si="106"/>
        <v>1862</v>
      </c>
      <c r="V136" s="467">
        <f t="shared" si="106"/>
        <v>514</v>
      </c>
      <c r="W136" s="467">
        <f t="shared" si="106"/>
        <v>2376</v>
      </c>
      <c r="X136" s="466">
        <f>SUM(X113:X135)</f>
        <v>96.9</v>
      </c>
      <c r="Y136" s="467">
        <f t="shared" ref="Y136:AC136" si="107">SUM(Y113:Y135)</f>
        <v>648</v>
      </c>
      <c r="Z136" s="467">
        <f t="shared" si="107"/>
        <v>3318</v>
      </c>
      <c r="AA136" s="467">
        <f t="shared" si="107"/>
        <v>3966</v>
      </c>
      <c r="AB136" s="467">
        <f t="shared" si="107"/>
        <v>565</v>
      </c>
      <c r="AC136" s="467">
        <f t="shared" si="107"/>
        <v>4531</v>
      </c>
      <c r="AD136" s="468"/>
      <c r="AE136" s="343"/>
      <c r="AF136" s="221"/>
      <c r="AG136" s="370"/>
      <c r="AH136" s="370"/>
      <c r="AI136" s="370"/>
      <c r="AJ136" s="224"/>
      <c r="AK136" s="469"/>
      <c r="AL136" s="371"/>
    </row>
    <row r="137" spans="1:38">
      <c r="A137" s="470"/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  <c r="T137" s="470"/>
      <c r="U137" s="470"/>
      <c r="V137" s="470"/>
      <c r="W137" s="470"/>
      <c r="X137" s="470"/>
      <c r="Y137" s="470"/>
      <c r="Z137" s="470"/>
      <c r="AA137" s="470"/>
      <c r="AB137" s="470"/>
      <c r="AC137" s="470"/>
      <c r="AD137" s="471"/>
      <c r="AE137" s="343"/>
      <c r="AF137" s="221"/>
      <c r="AG137" s="370" t="e">
        <f>AG108/3</f>
        <v>#REF!</v>
      </c>
      <c r="AH137" s="370"/>
      <c r="AI137" s="370"/>
      <c r="AJ137" s="224"/>
      <c r="AK137" s="469"/>
      <c r="AL137" s="371"/>
    </row>
    <row r="138" spans="1:38">
      <c r="A138" s="472"/>
      <c r="B138" s="472"/>
      <c r="C138" s="202"/>
      <c r="D138" s="202"/>
      <c r="E138" s="202"/>
      <c r="F138" s="202"/>
      <c r="G138" s="202"/>
      <c r="H138" s="202"/>
      <c r="I138" s="202"/>
      <c r="J138" s="202"/>
      <c r="K138" s="202"/>
      <c r="L138" s="473"/>
      <c r="M138" s="202"/>
      <c r="N138" s="202"/>
      <c r="O138" s="202"/>
      <c r="P138" s="474"/>
      <c r="Q138" s="474"/>
      <c r="R138" s="473"/>
      <c r="S138" s="202"/>
      <c r="T138" s="202"/>
      <c r="U138" s="202"/>
      <c r="V138" s="474"/>
      <c r="W138" s="474"/>
      <c r="X138" s="473"/>
      <c r="Y138" s="474"/>
      <c r="Z138" s="474"/>
      <c r="AA138" s="474"/>
      <c r="AB138" s="474"/>
      <c r="AC138" s="474"/>
      <c r="AD138" s="475"/>
      <c r="AE138" s="475"/>
      <c r="AF138" s="202"/>
      <c r="AG138" s="112"/>
      <c r="AH138" s="112"/>
      <c r="AI138" s="112"/>
      <c r="AK138" s="203"/>
    </row>
    <row r="139" spans="1:38" ht="18.75">
      <c r="A139" s="472"/>
      <c r="B139" s="472"/>
      <c r="C139" s="202"/>
      <c r="D139" s="202"/>
      <c r="E139" s="202"/>
      <c r="F139" s="202"/>
      <c r="G139" s="202"/>
      <c r="H139" s="476" t="s">
        <v>426</v>
      </c>
      <c r="I139" s="181" t="s">
        <v>327</v>
      </c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474"/>
      <c r="AB139" s="474"/>
      <c r="AC139" s="474"/>
      <c r="AD139" s="475"/>
      <c r="AE139" s="475"/>
      <c r="AF139" s="202"/>
      <c r="AG139" s="112"/>
      <c r="AH139" s="112"/>
      <c r="AI139" s="112"/>
      <c r="AJ139" s="113" t="s">
        <v>427</v>
      </c>
      <c r="AK139" s="477" t="e">
        <f>AK108+#REF!</f>
        <v>#REF!</v>
      </c>
      <c r="AL139" s="113" t="e">
        <f>AK139/3</f>
        <v>#REF!</v>
      </c>
    </row>
    <row r="140" spans="1:38">
      <c r="A140" s="472"/>
      <c r="B140" s="472"/>
      <c r="C140" s="202"/>
      <c r="D140" s="202"/>
      <c r="E140" s="202"/>
      <c r="F140" s="202"/>
      <c r="G140" s="202"/>
      <c r="H140" s="202"/>
      <c r="I140" s="202"/>
      <c r="J140" s="202"/>
      <c r="K140" s="202"/>
      <c r="L140" s="473"/>
      <c r="M140" s="202"/>
      <c r="N140" s="202"/>
      <c r="O140" s="202"/>
      <c r="P140" s="474"/>
      <c r="Q140" s="474"/>
      <c r="R140" s="473"/>
      <c r="S140" s="202"/>
      <c r="T140" s="202"/>
      <c r="U140" s="202"/>
      <c r="V140" s="474"/>
      <c r="W140" s="474"/>
      <c r="X140" s="473"/>
      <c r="Y140" s="474"/>
      <c r="Z140" s="474"/>
      <c r="AA140" s="474"/>
      <c r="AB140" s="474"/>
      <c r="AC140" s="474"/>
      <c r="AD140" s="475"/>
      <c r="AE140" s="475"/>
      <c r="AF140" s="202"/>
      <c r="AG140" s="112"/>
      <c r="AH140" s="112"/>
      <c r="AI140" s="112"/>
      <c r="AK140" s="203"/>
    </row>
    <row r="141" spans="1:38">
      <c r="B141" s="113" t="s">
        <v>428</v>
      </c>
    </row>
    <row r="145" spans="13:48">
      <c r="AV145" s="188" t="s">
        <v>289</v>
      </c>
    </row>
    <row r="146" spans="13:48">
      <c r="AV146" s="188" t="s">
        <v>302</v>
      </c>
    </row>
    <row r="147" spans="13:48">
      <c r="AV147" s="188" t="s">
        <v>281</v>
      </c>
    </row>
    <row r="148" spans="13:48">
      <c r="AV148" s="188" t="s">
        <v>283</v>
      </c>
    </row>
    <row r="149" spans="13:48" ht="15.75">
      <c r="AV149" s="191" t="s">
        <v>278</v>
      </c>
    </row>
    <row r="150" spans="13:48">
      <c r="AV150" s="188" t="s">
        <v>300</v>
      </c>
    </row>
    <row r="151" spans="13:48">
      <c r="AV151" s="188" t="s">
        <v>286</v>
      </c>
    </row>
    <row r="152" spans="13:48">
      <c r="M152" s="185"/>
      <c r="N152" s="185" t="s">
        <v>328</v>
      </c>
      <c r="O152" s="479">
        <f>O136</f>
        <v>5818</v>
      </c>
      <c r="P152" s="479" t="e">
        <f>O108</f>
        <v>#REF!</v>
      </c>
      <c r="T152" s="185" t="s">
        <v>328</v>
      </c>
      <c r="U152" s="479">
        <f>U136</f>
        <v>1862</v>
      </c>
      <c r="V152" s="479" t="e">
        <f>U108</f>
        <v>#REF!</v>
      </c>
      <c r="AV152" s="188" t="s">
        <v>330</v>
      </c>
    </row>
    <row r="153" spans="13:48" ht="15">
      <c r="AV153" s="193" t="s">
        <v>336</v>
      </c>
    </row>
    <row r="154" spans="13:48">
      <c r="AV154" s="188" t="s">
        <v>333</v>
      </c>
    </row>
    <row r="155" spans="13:48">
      <c r="AV155" s="188" t="s">
        <v>334</v>
      </c>
    </row>
    <row r="156" spans="13:48">
      <c r="AV156" s="113" t="s">
        <v>338</v>
      </c>
    </row>
  </sheetData>
  <mergeCells count="21">
    <mergeCell ref="B113:C113"/>
    <mergeCell ref="F117:K117"/>
    <mergeCell ref="F119:K119"/>
    <mergeCell ref="F123:K123"/>
    <mergeCell ref="F135:K135"/>
    <mergeCell ref="I139:Z139"/>
    <mergeCell ref="F102:K102"/>
    <mergeCell ref="F106:K106"/>
    <mergeCell ref="F110:K110"/>
    <mergeCell ref="B111:C111"/>
    <mergeCell ref="D111:D112"/>
    <mergeCell ref="B112:C112"/>
    <mergeCell ref="AK4:AK7"/>
    <mergeCell ref="A5:B5"/>
    <mergeCell ref="M5:Q5"/>
    <mergeCell ref="A2:AB2"/>
    <mergeCell ref="A4:B4"/>
    <mergeCell ref="AE4:AE5"/>
    <mergeCell ref="AG4:AG7"/>
    <mergeCell ref="AH4:AH7"/>
    <mergeCell ref="AI4:AI7"/>
  </mergeCells>
  <dataValidations count="2">
    <dataValidation type="list" allowBlank="1" showInputMessage="1" showErrorMessage="1" sqref="AE8:AE69">
      <formula1>$AV$145:$AV$156</formula1>
    </dataValidation>
    <dataValidation type="list" allowBlank="1" showInputMessage="1" showErrorMessage="1" sqref="AD8:AD87">
      <formula1>$D$113:$D$135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29" fitToHeight="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ГК</vt:lpstr>
      <vt:lpstr>РФ і 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2021-09-22T10:27:23Z</dcterms:modified>
</cp:coreProperties>
</file>